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90" windowWidth="19875" windowHeight="7200"/>
  </bookViews>
  <sheets>
    <sheet name="GL" sheetId="1" r:id="rId1"/>
    <sheet name="RK" sheetId="2" r:id="rId2"/>
    <sheet name="Rekon" sheetId="4" r:id="rId3"/>
    <sheet name="Sheet5" sheetId="3" r:id="rId4"/>
  </sheets>
  <definedNames>
    <definedName name="_xlnm._FilterDatabase" localSheetId="2" hidden="1">Rekon!$A$3:$O$14</definedName>
  </definedNames>
  <calcPr calcId="125725"/>
</workbook>
</file>

<file path=xl/calcChain.xml><?xml version="1.0" encoding="utf-8"?>
<calcChain xmlns="http://schemas.openxmlformats.org/spreadsheetml/2006/main">
  <c r="H6" i="4"/>
  <c r="J6" s="1"/>
  <c r="H5"/>
  <c r="L5" s="1"/>
  <c r="C14"/>
  <c r="E14" s="1"/>
  <c r="C13"/>
  <c r="G13" s="1"/>
  <c r="C12"/>
  <c r="G12" s="1"/>
  <c r="C11"/>
  <c r="F11" s="1"/>
  <c r="C10"/>
  <c r="F10" s="1"/>
  <c r="C9"/>
  <c r="G9" s="1"/>
  <c r="C8"/>
  <c r="G8" s="1"/>
  <c r="C7"/>
  <c r="F7" s="1"/>
  <c r="C6"/>
  <c r="G6" s="1"/>
  <c r="C5"/>
  <c r="G5" s="1"/>
  <c r="C4"/>
  <c r="G4" s="1"/>
  <c r="B11"/>
  <c r="D11" s="1"/>
  <c r="B10"/>
  <c r="B9"/>
  <c r="B8"/>
  <c r="B7"/>
  <c r="D7" s="1"/>
  <c r="B6"/>
  <c r="B5"/>
  <c r="B4"/>
  <c r="B10" i="2"/>
  <c r="B9"/>
  <c r="B8"/>
  <c r="B7"/>
  <c r="B6"/>
  <c r="B5"/>
  <c r="D13" i="4"/>
  <c r="D6"/>
  <c r="A12" i="2"/>
  <c r="A11"/>
  <c r="A10"/>
  <c r="A9"/>
  <c r="A8"/>
  <c r="A7"/>
  <c r="A6"/>
  <c r="A5"/>
  <c r="B12" i="1"/>
  <c r="A12"/>
  <c r="B11"/>
  <c r="A11"/>
  <c r="B10"/>
  <c r="A10"/>
  <c r="B9"/>
  <c r="A9"/>
  <c r="B8"/>
  <c r="A8"/>
  <c r="B7"/>
  <c r="A7"/>
  <c r="B6"/>
  <c r="A6"/>
  <c r="B5"/>
  <c r="A1" s="1"/>
  <c r="A5"/>
  <c r="D9" i="4" l="1"/>
  <c r="E5"/>
  <c r="D5"/>
  <c r="F5"/>
  <c r="J5"/>
  <c r="F9"/>
  <c r="E8"/>
  <c r="E13"/>
  <c r="K5"/>
  <c r="E12"/>
  <c r="D12"/>
  <c r="E4"/>
  <c r="E9"/>
  <c r="F13"/>
  <c r="G10"/>
  <c r="G14"/>
  <c r="L6"/>
  <c r="M6" s="1"/>
  <c r="B11" i="2"/>
  <c r="B12" s="1"/>
  <c r="F6" i="4"/>
  <c r="F14"/>
  <c r="H9"/>
  <c r="H13"/>
  <c r="K6"/>
  <c r="D14"/>
  <c r="F4"/>
  <c r="E6"/>
  <c r="G7"/>
  <c r="F8"/>
  <c r="E10"/>
  <c r="G11"/>
  <c r="F12"/>
  <c r="H7"/>
  <c r="H11"/>
  <c r="H14"/>
  <c r="E7"/>
  <c r="E11"/>
  <c r="H4"/>
  <c r="H8"/>
  <c r="H12"/>
  <c r="I6"/>
  <c r="D4"/>
  <c r="D8"/>
  <c r="D10"/>
  <c r="I5"/>
  <c r="I11"/>
  <c r="M5" l="1"/>
  <c r="I14"/>
  <c r="J14"/>
  <c r="K14"/>
  <c r="L14"/>
  <c r="K7"/>
  <c r="J7"/>
  <c r="L7"/>
  <c r="L9"/>
  <c r="K9"/>
  <c r="J9"/>
  <c r="L12"/>
  <c r="K12"/>
  <c r="J12"/>
  <c r="K11"/>
  <c r="J11"/>
  <c r="L11"/>
  <c r="L13"/>
  <c r="K13"/>
  <c r="J13"/>
  <c r="I7"/>
  <c r="B14"/>
  <c r="L8"/>
  <c r="I8"/>
  <c r="K8"/>
  <c r="J8"/>
  <c r="L4"/>
  <c r="I4"/>
  <c r="J4"/>
  <c r="K4"/>
  <c r="I9"/>
  <c r="B13"/>
  <c r="I13" s="1"/>
  <c r="H10"/>
  <c r="B12"/>
  <c r="N6"/>
  <c r="O6" s="1"/>
  <c r="N5"/>
  <c r="M8" l="1"/>
  <c r="O8" s="1"/>
  <c r="O5"/>
  <c r="N8"/>
  <c r="M7"/>
  <c r="M11"/>
  <c r="N11"/>
  <c r="O14"/>
  <c r="N14"/>
  <c r="M14"/>
  <c r="I10"/>
  <c r="J10"/>
  <c r="K10"/>
  <c r="L10"/>
  <c r="M13"/>
  <c r="M12"/>
  <c r="N12"/>
  <c r="I12"/>
  <c r="N4"/>
  <c r="M4"/>
  <c r="N9"/>
  <c r="M9"/>
  <c r="N13"/>
  <c r="N7"/>
  <c r="O7" l="1"/>
  <c r="O11"/>
  <c r="O13"/>
  <c r="O4"/>
  <c r="O9"/>
  <c r="O12"/>
  <c r="M10"/>
  <c r="N10"/>
  <c r="O10" l="1"/>
</calcChain>
</file>

<file path=xl/sharedStrings.xml><?xml version="1.0" encoding="utf-8"?>
<sst xmlns="http://schemas.openxmlformats.org/spreadsheetml/2006/main" count="121" uniqueCount="53">
  <si>
    <t>DJATI WAJA INV 3</t>
  </si>
  <si>
    <t>RM 0003/03</t>
  </si>
  <si>
    <t>PEMBAYARAN INVOICE 9 PT. MMM</t>
  </si>
  <si>
    <t>PM 0003/03</t>
  </si>
  <si>
    <t>PEMBAYARAN INVOICE 10 PT. YYY</t>
  </si>
  <si>
    <t>PM 0002/03</t>
  </si>
  <si>
    <t>ALOE INV 2</t>
  </si>
  <si>
    <t>RM 0002/03</t>
  </si>
  <si>
    <t>MAJU DIESEL INV 1</t>
  </si>
  <si>
    <t>RM 0001/03</t>
  </si>
  <si>
    <t>PEMBAYARAN INVOICE 1 PT. XXX</t>
  </si>
  <si>
    <t>PM 0001/03</t>
  </si>
  <si>
    <t>KREDIT</t>
  </si>
  <si>
    <t>DEBET</t>
  </si>
  <si>
    <t>KETERANGAN</t>
  </si>
  <si>
    <t>NO. PM/RM</t>
  </si>
  <si>
    <t>DATE</t>
  </si>
  <si>
    <t>BULAN MARET 2013</t>
  </si>
  <si>
    <t xml:space="preserve">CONTOH GL BANK CIMB NIAGA </t>
  </si>
  <si>
    <t>0003</t>
  </si>
  <si>
    <t>DJATI WAJA</t>
  </si>
  <si>
    <t>PT. MMM</t>
  </si>
  <si>
    <t>0002</t>
  </si>
  <si>
    <t>PT. YYY</t>
  </si>
  <si>
    <t xml:space="preserve">ALOE </t>
  </si>
  <si>
    <t>0001</t>
  </si>
  <si>
    <t>MAJU DIESEL</t>
  </si>
  <si>
    <t>INV 1</t>
  </si>
  <si>
    <t>NO. RM</t>
  </si>
  <si>
    <t>NO. PM</t>
  </si>
  <si>
    <t xml:space="preserve">CONTOH RK BANK CIMB NIAGA </t>
  </si>
  <si>
    <t>PERBAIKAN DI GL KRN KEKURANGAN</t>
  </si>
  <si>
    <t>PERBAIKAN DI GL KRN KELEBIHAN</t>
  </si>
  <si>
    <t>RECON OK</t>
  </si>
  <si>
    <t>COCOK</t>
  </si>
  <si>
    <t>NO.PM / RM</t>
  </si>
  <si>
    <t>NO. PM /RM</t>
  </si>
  <si>
    <t>;STATUS / SELISIH UTK DEBET / KREDIT BERDASARKAN DEBET / KREDIT NORMAL ACCOUNT DI GL</t>
  </si>
  <si>
    <t>STATUS / SELISIH</t>
  </si>
  <si>
    <t>BANK</t>
  </si>
  <si>
    <t>GL</t>
  </si>
  <si>
    <t>HASIL YANG DI INGINKAN DARI KE DUA SHEET TERSEBUT DIBAWAH INI :</t>
  </si>
  <si>
    <t xml:space="preserve">;PENOMORAN PM / RM PADA GL DILAKUKAN BERDASARKAN URUTAN TRANSAKSI PADA RK BANK </t>
  </si>
  <si>
    <t>;YANG MENJADI ACUAN PENOMORAN PADA GL</t>
  </si>
  <si>
    <t>id</t>
  </si>
  <si>
    <t>no</t>
  </si>
  <si>
    <t>RM 0004/03</t>
  </si>
  <si>
    <t>KID</t>
  </si>
  <si>
    <t>0004</t>
  </si>
  <si>
    <t>RK</t>
  </si>
  <si>
    <t>REKON</t>
  </si>
  <si>
    <t>Nomor</t>
  </si>
  <si>
    <t>KEY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</si>
</sst>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[Green]&quot;PERBAIKAN DI GL KRN KELEBIHAN&quot;;[Red]&quot;PERBAIKAN DI GL KRN KEKURANGAN&quot;;[Blue]&quot;RECON OK&quot;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7">
    <xf numFmtId="0" fontId="0" fillId="0" borderId="0" xfId="0"/>
    <xf numFmtId="41" fontId="0" fillId="0" borderId="0" xfId="1" applyFont="1"/>
    <xf numFmtId="14" fontId="0" fillId="0" borderId="0" xfId="0" applyNumberFormat="1"/>
    <xf numFmtId="0" fontId="0" fillId="0" borderId="0" xfId="0" quotePrefix="1"/>
    <xf numFmtId="41" fontId="0" fillId="2" borderId="0" xfId="1" applyFont="1" applyFill="1"/>
    <xf numFmtId="0" fontId="0" fillId="3" borderId="0" xfId="0" applyFill="1"/>
    <xf numFmtId="41" fontId="0" fillId="3" borderId="0" xfId="1" applyFont="1" applyFill="1"/>
    <xf numFmtId="0" fontId="2" fillId="3" borderId="1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"/>
    </xf>
    <xf numFmtId="14" fontId="0" fillId="4" borderId="2" xfId="0" applyNumberFormat="1" applyFill="1" applyBorder="1"/>
    <xf numFmtId="0" fontId="0" fillId="4" borderId="2" xfId="0" applyFill="1" applyBorder="1"/>
    <xf numFmtId="3" fontId="0" fillId="4" borderId="2" xfId="0" applyNumberFormat="1" applyFill="1" applyBorder="1"/>
    <xf numFmtId="14" fontId="0" fillId="4" borderId="3" xfId="0" applyNumberFormat="1" applyFill="1" applyBorder="1"/>
    <xf numFmtId="0" fontId="0" fillId="4" borderId="3" xfId="0" applyFill="1" applyBorder="1"/>
    <xf numFmtId="3" fontId="0" fillId="4" borderId="3" xfId="0" applyNumberFormat="1" applyFill="1" applyBorder="1"/>
    <xf numFmtId="14" fontId="0" fillId="4" borderId="4" xfId="0" applyNumberFormat="1" applyFill="1" applyBorder="1"/>
    <xf numFmtId="0" fontId="0" fillId="4" borderId="4" xfId="0" applyFill="1" applyBorder="1"/>
    <xf numFmtId="3" fontId="0" fillId="4" borderId="4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14" fontId="0" fillId="5" borderId="2" xfId="0" applyNumberFormat="1" applyFill="1" applyBorder="1"/>
    <xf numFmtId="0" fontId="0" fillId="5" borderId="2" xfId="0" applyFill="1" applyBorder="1"/>
    <xf numFmtId="3" fontId="0" fillId="5" borderId="2" xfId="0" applyNumberFormat="1" applyFill="1" applyBorder="1"/>
    <xf numFmtId="14" fontId="0" fillId="5" borderId="3" xfId="0" applyNumberFormat="1" applyFill="1" applyBorder="1"/>
    <xf numFmtId="0" fontId="0" fillId="5" borderId="3" xfId="0" applyFill="1" applyBorder="1"/>
    <xf numFmtId="3" fontId="0" fillId="5" borderId="3" xfId="0" applyNumberFormat="1" applyFill="1" applyBorder="1"/>
    <xf numFmtId="14" fontId="0" fillId="5" borderId="4" xfId="0" applyNumberFormat="1" applyFill="1" applyBorder="1"/>
    <xf numFmtId="0" fontId="0" fillId="5" borderId="4" xfId="0" applyFill="1" applyBorder="1"/>
    <xf numFmtId="3" fontId="0" fillId="5" borderId="4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3" fillId="6" borderId="1" xfId="0" applyFont="1" applyFill="1" applyBorder="1" applyAlignment="1">
      <alignment horizontal="centerContinuous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3" fontId="0" fillId="6" borderId="2" xfId="0" applyNumberFormat="1" applyFill="1" applyBorder="1"/>
    <xf numFmtId="164" fontId="2" fillId="6" borderId="2" xfId="0" applyNumberFormat="1" applyFont="1" applyFill="1" applyBorder="1" applyAlignment="1">
      <alignment horizontal="left"/>
    </xf>
    <xf numFmtId="3" fontId="0" fillId="6" borderId="3" xfId="0" applyNumberFormat="1" applyFill="1" applyBorder="1"/>
    <xf numFmtId="164" fontId="2" fillId="6" borderId="3" xfId="0" applyNumberFormat="1" applyFont="1" applyFill="1" applyBorder="1" applyAlignment="1">
      <alignment horizontal="left"/>
    </xf>
    <xf numFmtId="3" fontId="0" fillId="6" borderId="4" xfId="0" applyNumberFormat="1" applyFill="1" applyBorder="1"/>
    <xf numFmtId="164" fontId="2" fillId="6" borderId="4" xfId="0" applyNumberFormat="1" applyFont="1" applyFill="1" applyBorder="1" applyAlignment="1">
      <alignment horizontal="left"/>
    </xf>
    <xf numFmtId="0" fontId="2" fillId="0" borderId="5" xfId="0" applyFont="1" applyFill="1" applyBorder="1"/>
    <xf numFmtId="0" fontId="3" fillId="0" borderId="5" xfId="0" applyFont="1" applyFill="1" applyBorder="1"/>
    <xf numFmtId="0" fontId="0" fillId="0" borderId="0" xfId="0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/>
  </sheetViews>
  <sheetFormatPr defaultRowHeight="15"/>
  <cols>
    <col min="1" max="1" width="14.42578125" bestFit="1" customWidth="1"/>
    <col min="2" max="2" width="14.42578125" customWidth="1"/>
    <col min="3" max="3" width="10.7109375" bestFit="1" customWidth="1"/>
    <col min="4" max="4" width="11.42578125" bestFit="1" customWidth="1"/>
    <col min="5" max="5" width="30.42578125" bestFit="1" customWidth="1"/>
    <col min="6" max="6" width="15.28515625" style="1" bestFit="1" customWidth="1"/>
    <col min="7" max="7" width="14.42578125" style="1" customWidth="1"/>
  </cols>
  <sheetData>
    <row r="1" spans="1:7">
      <c r="A1">
        <f>MAX(B:B)</f>
        <v>8</v>
      </c>
      <c r="C1" t="s">
        <v>18</v>
      </c>
    </row>
    <row r="2" spans="1:7">
      <c r="C2" t="s">
        <v>17</v>
      </c>
    </row>
    <row r="4" spans="1:7">
      <c r="A4" t="s">
        <v>44</v>
      </c>
      <c r="B4" t="s">
        <v>45</v>
      </c>
      <c r="C4" t="s">
        <v>16</v>
      </c>
      <c r="D4" t="s">
        <v>15</v>
      </c>
      <c r="E4" t="s">
        <v>14</v>
      </c>
      <c r="F4" s="1" t="s">
        <v>13</v>
      </c>
      <c r="G4" s="1" t="s">
        <v>12</v>
      </c>
    </row>
    <row r="5" spans="1:7">
      <c r="A5" t="str">
        <f>C5&amp;"|"&amp;LEFT(D5,7)</f>
        <v>41334|PM 0001</v>
      </c>
      <c r="B5">
        <f>ROW()-ROW($B$4)</f>
        <v>1</v>
      </c>
      <c r="C5" s="2">
        <v>41334</v>
      </c>
      <c r="D5" t="s">
        <v>11</v>
      </c>
      <c r="E5" t="s">
        <v>10</v>
      </c>
      <c r="G5" s="1">
        <v>150000000</v>
      </c>
    </row>
    <row r="6" spans="1:7">
      <c r="A6" t="str">
        <f>C6&amp;"|"&amp;LEFT(D6,7)</f>
        <v>41335|RM 0001</v>
      </c>
      <c r="B6">
        <f t="shared" ref="B6:B12" si="0">ROW()-ROW($B$4)</f>
        <v>2</v>
      </c>
      <c r="C6" s="2">
        <v>41335</v>
      </c>
      <c r="D6" t="s">
        <v>9</v>
      </c>
      <c r="E6" t="s">
        <v>8</v>
      </c>
      <c r="F6" s="1">
        <v>1500000000</v>
      </c>
    </row>
    <row r="7" spans="1:7">
      <c r="A7" t="str">
        <f>C7&amp;"|"&amp;LEFT(D7,7)</f>
        <v>41335|RM 0002</v>
      </c>
      <c r="B7">
        <f t="shared" si="0"/>
        <v>3</v>
      </c>
      <c r="C7" s="2">
        <v>41335</v>
      </c>
      <c r="D7" t="s">
        <v>7</v>
      </c>
      <c r="E7" t="s">
        <v>6</v>
      </c>
      <c r="F7" s="1">
        <v>10000100000</v>
      </c>
    </row>
    <row r="8" spans="1:7">
      <c r="A8" t="str">
        <f>C8&amp;"|"&amp;LEFT(D8,7)</f>
        <v>41335|PM 0002</v>
      </c>
      <c r="B8">
        <f t="shared" si="0"/>
        <v>4</v>
      </c>
      <c r="C8" s="2">
        <v>41335</v>
      </c>
      <c r="D8" t="s">
        <v>5</v>
      </c>
      <c r="E8" t="s">
        <v>4</v>
      </c>
      <c r="G8" s="1">
        <v>250000000</v>
      </c>
    </row>
    <row r="9" spans="1:7">
      <c r="A9" t="str">
        <f>C9&amp;"|"&amp;LEFT(D9,7)</f>
        <v>41336|PM 0003</v>
      </c>
      <c r="B9">
        <f t="shared" si="0"/>
        <v>5</v>
      </c>
      <c r="C9" s="2">
        <v>41336</v>
      </c>
      <c r="D9" t="s">
        <v>3</v>
      </c>
      <c r="E9" t="s">
        <v>2</v>
      </c>
      <c r="G9" s="1">
        <v>251000001</v>
      </c>
    </row>
    <row r="10" spans="1:7">
      <c r="A10" t="str">
        <f>C10&amp;"|"&amp;LEFT(D10,7)</f>
        <v>41336|RM 0003</v>
      </c>
      <c r="B10">
        <f t="shared" si="0"/>
        <v>6</v>
      </c>
      <c r="C10" s="2">
        <v>41336</v>
      </c>
      <c r="D10" t="s">
        <v>1</v>
      </c>
      <c r="E10" t="s">
        <v>0</v>
      </c>
      <c r="F10" s="1">
        <v>15000000</v>
      </c>
    </row>
    <row r="11" spans="1:7">
      <c r="A11" t="str">
        <f>C11&amp;"|"&amp;LEFT(D11,7)</f>
        <v>41337|RM 0004</v>
      </c>
      <c r="B11">
        <f t="shared" si="0"/>
        <v>7</v>
      </c>
      <c r="C11" s="2">
        <v>41337</v>
      </c>
      <c r="D11" t="s">
        <v>46</v>
      </c>
      <c r="E11" t="s">
        <v>47</v>
      </c>
      <c r="F11" s="1">
        <v>0</v>
      </c>
      <c r="G11" s="1">
        <v>0</v>
      </c>
    </row>
    <row r="12" spans="1:7">
      <c r="A12" t="str">
        <f>C12&amp;"|"&amp;LEFT(D12,7)</f>
        <v>41338|RM 0004</v>
      </c>
      <c r="B12">
        <f t="shared" si="0"/>
        <v>8</v>
      </c>
      <c r="C12" s="2">
        <v>41338</v>
      </c>
      <c r="D12" t="s">
        <v>46</v>
      </c>
      <c r="E12" t="s">
        <v>47</v>
      </c>
      <c r="F12" s="1">
        <v>0</v>
      </c>
      <c r="G12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A6" sqref="A6"/>
    </sheetView>
  </sheetViews>
  <sheetFormatPr defaultRowHeight="15"/>
  <cols>
    <col min="1" max="1" width="14.42578125" bestFit="1" customWidth="1"/>
    <col min="2" max="2" width="14.42578125" customWidth="1"/>
    <col min="3" max="3" width="15.28515625" customWidth="1"/>
    <col min="4" max="4" width="13.140625" bestFit="1" customWidth="1"/>
    <col min="5" max="5" width="12.5703125" bestFit="1" customWidth="1"/>
    <col min="6" max="8" width="15.28515625" bestFit="1" customWidth="1"/>
  </cols>
  <sheetData>
    <row r="1" spans="1:10">
      <c r="C1" t="s">
        <v>30</v>
      </c>
    </row>
    <row r="2" spans="1:10">
      <c r="C2" t="s">
        <v>17</v>
      </c>
    </row>
    <row r="4" spans="1:10">
      <c r="A4" t="s">
        <v>44</v>
      </c>
      <c r="B4" t="s">
        <v>45</v>
      </c>
      <c r="C4" t="s">
        <v>16</v>
      </c>
      <c r="D4" t="s">
        <v>14</v>
      </c>
      <c r="E4" s="1" t="s">
        <v>13</v>
      </c>
      <c r="F4" s="1" t="s">
        <v>12</v>
      </c>
      <c r="G4" t="s">
        <v>29</v>
      </c>
      <c r="H4" t="s">
        <v>28</v>
      </c>
      <c r="J4" s="3" t="s">
        <v>42</v>
      </c>
    </row>
    <row r="5" spans="1:10">
      <c r="A5" t="str">
        <f>C5&amp;"|"&amp;IF(LEN(G5),"PM "&amp;G5,"RM "&amp;H5)</f>
        <v>41334|PM 0001</v>
      </c>
      <c r="B5">
        <f>IFERROR(VLOOKUP(A5,GL!$A$5:$B$11,2,0),MAX(B$4:B4,GL!$A$1)+1)</f>
        <v>1</v>
      </c>
      <c r="C5" s="2">
        <v>41334</v>
      </c>
      <c r="D5" t="s">
        <v>27</v>
      </c>
      <c r="E5" s="1">
        <v>150000000</v>
      </c>
      <c r="G5" s="3" t="s">
        <v>25</v>
      </c>
      <c r="J5" t="s">
        <v>43</v>
      </c>
    </row>
    <row r="6" spans="1:10">
      <c r="A6" t="str">
        <f t="shared" ref="A6:A12" si="0">C6&amp;"|"&amp;IF(LEN(G6),"PM "&amp;G6,"RM "&amp;H6)</f>
        <v>41335|RM 0001</v>
      </c>
      <c r="B6">
        <f>IFERROR(VLOOKUP(A6,GL!$A$5:$B$11,2,0),MAX(B$4:B5,GL!$A$1)+1)</f>
        <v>2</v>
      </c>
      <c r="C6" s="2">
        <v>41335</v>
      </c>
      <c r="D6" t="s">
        <v>26</v>
      </c>
      <c r="F6" s="1">
        <v>1500000000</v>
      </c>
      <c r="H6" s="3" t="s">
        <v>25</v>
      </c>
    </row>
    <row r="7" spans="1:10">
      <c r="A7" t="str">
        <f t="shared" si="0"/>
        <v>41335|RM 0002</v>
      </c>
      <c r="B7">
        <f>IFERROR(VLOOKUP(A7,GL!$A$5:$B$11,2,0),MAX(B$4:B6,GL!$A$1)+1)</f>
        <v>3</v>
      </c>
      <c r="C7" s="2">
        <v>41335</v>
      </c>
      <c r="D7" t="s">
        <v>24</v>
      </c>
      <c r="F7" s="1">
        <v>10000100000</v>
      </c>
      <c r="H7" s="3" t="s">
        <v>22</v>
      </c>
    </row>
    <row r="8" spans="1:10">
      <c r="A8" t="str">
        <f t="shared" si="0"/>
        <v>41335|PM 0002</v>
      </c>
      <c r="B8">
        <f>IFERROR(VLOOKUP(A8,GL!$A$5:$B$11,2,0),MAX(B$4:B7,GL!$A$1)+1)</f>
        <v>4</v>
      </c>
      <c r="C8" s="2">
        <v>41335</v>
      </c>
      <c r="D8" t="s">
        <v>23</v>
      </c>
      <c r="E8" s="1">
        <v>250000000</v>
      </c>
      <c r="G8" s="3" t="s">
        <v>22</v>
      </c>
    </row>
    <row r="9" spans="1:10">
      <c r="A9" t="str">
        <f t="shared" si="0"/>
        <v>41336|PM 0003</v>
      </c>
      <c r="B9">
        <f>IFERROR(VLOOKUP(A9,GL!$A$5:$B$11,2,0),MAX(B$4:B8,GL!$A$1)+1)</f>
        <v>5</v>
      </c>
      <c r="C9" s="2">
        <v>41336</v>
      </c>
      <c r="D9" t="s">
        <v>21</v>
      </c>
      <c r="E9" s="1">
        <v>250000000</v>
      </c>
      <c r="G9" s="3" t="s">
        <v>19</v>
      </c>
    </row>
    <row r="10" spans="1:10">
      <c r="A10" t="str">
        <f t="shared" si="0"/>
        <v>41336|RM 0003</v>
      </c>
      <c r="B10">
        <f>IFERROR(VLOOKUP(A10,GL!$A$5:$B$11,2,0),MAX(B$4:B9,GL!$A$1)+1)</f>
        <v>6</v>
      </c>
      <c r="C10" s="2">
        <v>41336</v>
      </c>
      <c r="D10" t="s">
        <v>20</v>
      </c>
      <c r="F10" s="1">
        <v>15000001</v>
      </c>
      <c r="H10" s="3" t="s">
        <v>19</v>
      </c>
    </row>
    <row r="11" spans="1:10">
      <c r="A11" t="str">
        <f t="shared" si="0"/>
        <v>41337|PM 0004</v>
      </c>
      <c r="B11">
        <f>IFERROR(VLOOKUP(A11,GL!$A$5:$B$11,2,0),MAX(B$4:B10,GL!$A$1)+1)</f>
        <v>9</v>
      </c>
      <c r="C11" s="2">
        <v>41337</v>
      </c>
      <c r="D11" t="s">
        <v>47</v>
      </c>
      <c r="E11">
        <v>0</v>
      </c>
      <c r="F11" s="1">
        <v>0</v>
      </c>
      <c r="G11" s="3" t="s">
        <v>48</v>
      </c>
    </row>
    <row r="12" spans="1:10">
      <c r="A12" t="str">
        <f t="shared" si="0"/>
        <v>41338|PM 0004</v>
      </c>
      <c r="B12">
        <f>IFERROR(VLOOKUP(A12,GL!$A$5:$B$11,2,0),MAX(B$4:B11,GL!$A$1)+1)</f>
        <v>10</v>
      </c>
      <c r="C12" s="2">
        <v>41338</v>
      </c>
      <c r="D12" t="s">
        <v>47</v>
      </c>
      <c r="E12">
        <v>0</v>
      </c>
      <c r="F12" s="1">
        <v>0</v>
      </c>
      <c r="G12" s="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"/>
  <sheetViews>
    <sheetView workbookViewId="0"/>
  </sheetViews>
  <sheetFormatPr defaultRowHeight="15"/>
  <cols>
    <col min="1" max="1" width="7.85546875" customWidth="1"/>
    <col min="2" max="2" width="11.85546875" customWidth="1"/>
    <col min="3" max="3" width="11.42578125" customWidth="1"/>
    <col min="4" max="4" width="10" customWidth="1"/>
    <col min="5" max="5" width="8.5703125" customWidth="1"/>
    <col min="6" max="6" width="13.85546875" bestFit="1" customWidth="1"/>
    <col min="7" max="7" width="11.7109375" customWidth="1"/>
    <col min="8" max="8" width="10.42578125" bestFit="1" customWidth="1"/>
    <col min="9" max="9" width="11.85546875" bestFit="1" customWidth="1"/>
    <col min="10" max="10" width="8.7109375" customWidth="1"/>
    <col min="11" max="11" width="11.140625" bestFit="1" customWidth="1"/>
    <col min="12" max="12" width="13.85546875" bestFit="1" customWidth="1"/>
    <col min="13" max="13" width="10.140625" bestFit="1" customWidth="1"/>
    <col min="14" max="14" width="10.85546875" bestFit="1" customWidth="1"/>
    <col min="15" max="15" width="34.28515625" bestFit="1" customWidth="1"/>
  </cols>
  <sheetData>
    <row r="1" spans="1:15">
      <c r="A1" s="7" t="s">
        <v>52</v>
      </c>
      <c r="B1" s="7"/>
      <c r="C1" s="18" t="s">
        <v>40</v>
      </c>
      <c r="D1" s="18"/>
      <c r="E1" s="18"/>
      <c r="F1" s="18"/>
      <c r="G1" s="18"/>
      <c r="H1" s="20" t="s">
        <v>49</v>
      </c>
      <c r="I1" s="20"/>
      <c r="J1" s="20"/>
      <c r="K1" s="20"/>
      <c r="L1" s="20"/>
      <c r="M1" s="34" t="s">
        <v>50</v>
      </c>
      <c r="N1" s="34"/>
      <c r="O1" s="34"/>
    </row>
    <row r="2" spans="1:15" s="46" customFormat="1" hidden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5"/>
      <c r="O2" s="45"/>
    </row>
    <row r="3" spans="1:15">
      <c r="A3" s="8" t="s">
        <v>51</v>
      </c>
      <c r="B3" s="8" t="s">
        <v>44</v>
      </c>
      <c r="C3" s="19" t="s">
        <v>16</v>
      </c>
      <c r="D3" s="19" t="s">
        <v>36</v>
      </c>
      <c r="E3" s="19" t="s">
        <v>14</v>
      </c>
      <c r="F3" s="19" t="s">
        <v>13</v>
      </c>
      <c r="G3" s="19" t="s">
        <v>12</v>
      </c>
      <c r="H3" s="21" t="s">
        <v>16</v>
      </c>
      <c r="I3" s="21" t="s">
        <v>36</v>
      </c>
      <c r="J3" s="21" t="s">
        <v>14</v>
      </c>
      <c r="K3" s="21" t="s">
        <v>13</v>
      </c>
      <c r="L3" s="21" t="s">
        <v>12</v>
      </c>
      <c r="M3" s="35" t="s">
        <v>13</v>
      </c>
      <c r="N3" s="36" t="s">
        <v>12</v>
      </c>
      <c r="O3" s="37" t="s">
        <v>14</v>
      </c>
    </row>
    <row r="4" spans="1:15">
      <c r="A4" s="31">
        <v>1</v>
      </c>
      <c r="B4" s="31" t="str">
        <f>IFERROR(INDEX(GL!$A$5:$A$12,MATCH(A4,GL!$B$5:$B$12,0)),IFERROR(INDEX(RK!$A$5:$A$12,MATCH(A4,RK!$B$5:$B$12,0)),""))</f>
        <v>41334|PM 0001</v>
      </c>
      <c r="C4" s="9">
        <f>IFERROR(VLOOKUP($A4,GL!$B$5:$G$12,2,0),"")</f>
        <v>41334</v>
      </c>
      <c r="D4" s="10" t="str">
        <f>IF(LEN($C4),RIGHT($B4,7),"")</f>
        <v>PM 0001</v>
      </c>
      <c r="E4" s="10" t="str">
        <f>IF(LEN($C4),VLOOKUP($A4,GL!$B$5:$G$12,4,0),"")</f>
        <v>PEMBAYARAN INVOICE 1 PT. XXX</v>
      </c>
      <c r="F4" s="11">
        <f>IF(LEN($C4),VLOOKUP($A4,GL!$B$5:$G$12,5,0),"")</f>
        <v>0</v>
      </c>
      <c r="G4" s="11">
        <f>IF(LEN($C4),VLOOKUP($A4,GL!$B$5:$G$12,6,0),"")</f>
        <v>150000000</v>
      </c>
      <c r="H4" s="22">
        <f>IFERROR(VLOOKUP($A4,RK!$B$5:$F$12,2,0),"")</f>
        <v>41334</v>
      </c>
      <c r="I4" s="23" t="str">
        <f>IF(LEN($H4),RIGHT($B4,7),"")</f>
        <v>PM 0001</v>
      </c>
      <c r="J4" s="23" t="str">
        <f>IF(LEN($H4),VLOOKUP($A4,RK!$B$5:$H$12,3,0),"")</f>
        <v>INV 1</v>
      </c>
      <c r="K4" s="24">
        <f>IF(LEN($H4),VLOOKUP($A4,RK!$B$5:$H$12,4,0),"")</f>
        <v>150000000</v>
      </c>
      <c r="L4" s="24">
        <f>IF(LEN($H4),VLOOKUP($A4,RK!$B$5:$H$12,5,0),"")</f>
        <v>0</v>
      </c>
      <c r="M4" s="38">
        <f>IF(LEN($B4),MAX(SUM($K4:$L4)-SUM($F4:$G4),0),"")</f>
        <v>0</v>
      </c>
      <c r="N4" s="38">
        <f>IF(LEN($B4),MAX(SUM($F4:$G4)-SUM($K4:$L4),0),"")</f>
        <v>0</v>
      </c>
      <c r="O4" s="39">
        <f>IF(LEN($B4),SIGN(M4-N4),"")</f>
        <v>0</v>
      </c>
    </row>
    <row r="5" spans="1:15">
      <c r="A5" s="32">
        <v>2</v>
      </c>
      <c r="B5" s="32" t="str">
        <f>IFERROR(INDEX(GL!$A$5:$A$12,MATCH(A5,GL!$B$5:$B$12,0)),IFERROR(INDEX(RK!$A$5:$A$12,MATCH(A5,RK!$B$5:$B$12,0)),""))</f>
        <v>41335|RM 0001</v>
      </c>
      <c r="C5" s="12">
        <f>IFERROR(VLOOKUP($A5,GL!$B$5:$G$12,2,0),"")</f>
        <v>41335</v>
      </c>
      <c r="D5" s="13" t="str">
        <f t="shared" ref="D5:D14" si="0">IF(LEN($C5),RIGHT($B5,7),"")</f>
        <v>RM 0001</v>
      </c>
      <c r="E5" s="13" t="str">
        <f>IF(LEN($C5),VLOOKUP($A5,GL!$B$5:$G$12,4,0),"")</f>
        <v>MAJU DIESEL INV 1</v>
      </c>
      <c r="F5" s="14">
        <f>IF(LEN($C5),VLOOKUP($A5,GL!$B$5:$G$12,5,0),"")</f>
        <v>1500000000</v>
      </c>
      <c r="G5" s="14">
        <f>IF(LEN($C5),VLOOKUP($A5,GL!$B$5:$G$12,6,0),"")</f>
        <v>0</v>
      </c>
      <c r="H5" s="25">
        <f>IFERROR(VLOOKUP($A5,RK!$B$5:$F$12,2,0),"")</f>
        <v>41335</v>
      </c>
      <c r="I5" s="26" t="str">
        <f t="shared" ref="I5:I14" si="1">IF(LEN($H5),RIGHT($B5,7),"")</f>
        <v>RM 0001</v>
      </c>
      <c r="J5" s="26" t="str">
        <f>IF(LEN($H5),VLOOKUP($A5,RK!$B$5:$H$12,3,0),"")</f>
        <v>MAJU DIESEL</v>
      </c>
      <c r="K5" s="27">
        <f>IF(LEN($H5),VLOOKUP($A5,RK!$B$5:$H$12,4,0),"")</f>
        <v>0</v>
      </c>
      <c r="L5" s="27">
        <f>IF(LEN($H5),VLOOKUP($A5,RK!$B$5:$H$12,5,0),"")</f>
        <v>1500000000</v>
      </c>
      <c r="M5" s="40">
        <f t="shared" ref="M5:M14" si="2">IF(LEN($B5),MAX(SUM($K5:$L5)-SUM($F5:$G5),0),"")</f>
        <v>0</v>
      </c>
      <c r="N5" s="40">
        <f t="shared" ref="N5:N14" si="3">IF(LEN($B5),MAX(SUM($F5:$G5)-SUM($K5:$L5),0),"")</f>
        <v>0</v>
      </c>
      <c r="O5" s="41">
        <f t="shared" ref="O5:O14" si="4">IF(LEN($B5),SIGN(M5-N5),"")</f>
        <v>0</v>
      </c>
    </row>
    <row r="6" spans="1:15">
      <c r="A6" s="32">
        <v>3</v>
      </c>
      <c r="B6" s="32" t="str">
        <f>IFERROR(INDEX(GL!$A$5:$A$12,MATCH(A6,GL!$B$5:$B$12,0)),IFERROR(INDEX(RK!$A$5:$A$12,MATCH(A6,RK!$B$5:$B$12,0)),""))</f>
        <v>41335|RM 0002</v>
      </c>
      <c r="C6" s="12">
        <f>IFERROR(VLOOKUP($A6,GL!$B$5:$G$12,2,0),"")</f>
        <v>41335</v>
      </c>
      <c r="D6" s="13" t="str">
        <f t="shared" si="0"/>
        <v>RM 0002</v>
      </c>
      <c r="E6" s="13" t="str">
        <f>IF(LEN($C6),VLOOKUP($A6,GL!$B$5:$G$12,4,0),"")</f>
        <v>ALOE INV 2</v>
      </c>
      <c r="F6" s="14">
        <f>IF(LEN($C6),VLOOKUP($A6,GL!$B$5:$G$12,5,0),"")</f>
        <v>10000100000</v>
      </c>
      <c r="G6" s="14">
        <f>IF(LEN($C6),VLOOKUP($A6,GL!$B$5:$G$12,6,0),"")</f>
        <v>0</v>
      </c>
      <c r="H6" s="25">
        <f>IFERROR(VLOOKUP($A6,RK!$B$5:$F$12,2,0),"")</f>
        <v>41335</v>
      </c>
      <c r="I6" s="26" t="str">
        <f t="shared" si="1"/>
        <v>RM 0002</v>
      </c>
      <c r="J6" s="26" t="str">
        <f>IF(LEN($H6),VLOOKUP($A6,RK!$B$5:$H$12,3,0),"")</f>
        <v xml:space="preserve">ALOE </v>
      </c>
      <c r="K6" s="27">
        <f>IF(LEN($H6),VLOOKUP($A6,RK!$B$5:$H$12,4,0),"")</f>
        <v>0</v>
      </c>
      <c r="L6" s="27">
        <f>IF(LEN($H6),VLOOKUP($A6,RK!$B$5:$H$12,5,0),"")</f>
        <v>10000100000</v>
      </c>
      <c r="M6" s="40">
        <f t="shared" si="2"/>
        <v>0</v>
      </c>
      <c r="N6" s="40">
        <f t="shared" si="3"/>
        <v>0</v>
      </c>
      <c r="O6" s="41">
        <f t="shared" si="4"/>
        <v>0</v>
      </c>
    </row>
    <row r="7" spans="1:15">
      <c r="A7" s="32">
        <v>4</v>
      </c>
      <c r="B7" s="32" t="str">
        <f>IFERROR(INDEX(GL!$A$5:$A$12,MATCH(A7,GL!$B$5:$B$12,0)),IFERROR(INDEX(RK!$A$5:$A$12,MATCH(A7,RK!$B$5:$B$12,0)),""))</f>
        <v>41335|PM 0002</v>
      </c>
      <c r="C7" s="12">
        <f>IFERROR(VLOOKUP($A7,GL!$B$5:$G$12,2,0),"")</f>
        <v>41335</v>
      </c>
      <c r="D7" s="13" t="str">
        <f t="shared" si="0"/>
        <v>PM 0002</v>
      </c>
      <c r="E7" s="13" t="str">
        <f>IF(LEN($C7),VLOOKUP($A7,GL!$B$5:$G$12,4,0),"")</f>
        <v>PEMBAYARAN INVOICE 10 PT. YYY</v>
      </c>
      <c r="F7" s="14">
        <f>IF(LEN($C7),VLOOKUP($A7,GL!$B$5:$G$12,5,0),"")</f>
        <v>0</v>
      </c>
      <c r="G7" s="14">
        <f>IF(LEN($C7),VLOOKUP($A7,GL!$B$5:$G$12,6,0),"")</f>
        <v>250000000</v>
      </c>
      <c r="H7" s="25">
        <f>IFERROR(VLOOKUP($A7,RK!$B$5:$F$12,2,0),"")</f>
        <v>41335</v>
      </c>
      <c r="I7" s="26" t="str">
        <f t="shared" si="1"/>
        <v>PM 0002</v>
      </c>
      <c r="J7" s="26" t="str">
        <f>IF(LEN($H7),VLOOKUP($A7,RK!$B$5:$H$12,3,0),"")</f>
        <v>PT. YYY</v>
      </c>
      <c r="K7" s="27">
        <f>IF(LEN($H7),VLOOKUP($A7,RK!$B$5:$H$12,4,0),"")</f>
        <v>250000000</v>
      </c>
      <c r="L7" s="27">
        <f>IF(LEN($H7),VLOOKUP($A7,RK!$B$5:$H$12,5,0),"")</f>
        <v>0</v>
      </c>
      <c r="M7" s="40">
        <f t="shared" si="2"/>
        <v>0</v>
      </c>
      <c r="N7" s="40">
        <f t="shared" si="3"/>
        <v>0</v>
      </c>
      <c r="O7" s="41">
        <f t="shared" si="4"/>
        <v>0</v>
      </c>
    </row>
    <row r="8" spans="1:15">
      <c r="A8" s="32">
        <v>5</v>
      </c>
      <c r="B8" s="32" t="str">
        <f>IFERROR(INDEX(GL!$A$5:$A$12,MATCH(A8,GL!$B$5:$B$12,0)),IFERROR(INDEX(RK!$A$5:$A$12,MATCH(A8,RK!$B$5:$B$12,0)),""))</f>
        <v>41336|PM 0003</v>
      </c>
      <c r="C8" s="12">
        <f>IFERROR(VLOOKUP($A8,GL!$B$5:$G$12,2,0),"")</f>
        <v>41336</v>
      </c>
      <c r="D8" s="13" t="str">
        <f t="shared" si="0"/>
        <v>PM 0003</v>
      </c>
      <c r="E8" s="13" t="str">
        <f>IF(LEN($C8),VLOOKUP($A8,GL!$B$5:$G$12,4,0),"")</f>
        <v>PEMBAYARAN INVOICE 9 PT. MMM</v>
      </c>
      <c r="F8" s="14">
        <f>IF(LEN($C8),VLOOKUP($A8,GL!$B$5:$G$12,5,0),"")</f>
        <v>0</v>
      </c>
      <c r="G8" s="14">
        <f>IF(LEN($C8),VLOOKUP($A8,GL!$B$5:$G$12,6,0),"")</f>
        <v>251000001</v>
      </c>
      <c r="H8" s="25">
        <f>IFERROR(VLOOKUP($A8,RK!$B$5:$F$12,2,0),"")</f>
        <v>41336</v>
      </c>
      <c r="I8" s="26" t="str">
        <f t="shared" si="1"/>
        <v>PM 0003</v>
      </c>
      <c r="J8" s="26" t="str">
        <f>IF(LEN($H8),VLOOKUP($A8,RK!$B$5:$H$12,3,0),"")</f>
        <v>PT. MMM</v>
      </c>
      <c r="K8" s="27">
        <f>IF(LEN($H8),VLOOKUP($A8,RK!$B$5:$H$12,4,0),"")</f>
        <v>250000000</v>
      </c>
      <c r="L8" s="27">
        <f>IF(LEN($H8),VLOOKUP($A8,RK!$B$5:$H$12,5,0),"")</f>
        <v>0</v>
      </c>
      <c r="M8" s="40">
        <f t="shared" si="2"/>
        <v>0</v>
      </c>
      <c r="N8" s="40">
        <f t="shared" si="3"/>
        <v>1000001</v>
      </c>
      <c r="O8" s="41">
        <f t="shared" si="4"/>
        <v>-1</v>
      </c>
    </row>
    <row r="9" spans="1:15">
      <c r="A9" s="32">
        <v>6</v>
      </c>
      <c r="B9" s="32" t="str">
        <f>IFERROR(INDEX(GL!$A$5:$A$12,MATCH(A9,GL!$B$5:$B$12,0)),IFERROR(INDEX(RK!$A$5:$A$12,MATCH(A9,RK!$B$5:$B$12,0)),""))</f>
        <v>41336|RM 0003</v>
      </c>
      <c r="C9" s="12">
        <f>IFERROR(VLOOKUP($A9,GL!$B$5:$G$12,2,0),"")</f>
        <v>41336</v>
      </c>
      <c r="D9" s="13" t="str">
        <f t="shared" si="0"/>
        <v>RM 0003</v>
      </c>
      <c r="E9" s="13" t="str">
        <f>IF(LEN($C9),VLOOKUP($A9,GL!$B$5:$G$12,4,0),"")</f>
        <v>DJATI WAJA INV 3</v>
      </c>
      <c r="F9" s="14">
        <f>IF(LEN($C9),VLOOKUP($A9,GL!$B$5:$G$12,5,0),"")</f>
        <v>15000000</v>
      </c>
      <c r="G9" s="14">
        <f>IF(LEN($C9),VLOOKUP($A9,GL!$B$5:$G$12,6,0),"")</f>
        <v>0</v>
      </c>
      <c r="H9" s="25">
        <f>IFERROR(VLOOKUP($A9,RK!$B$5:$F$12,2,0),"")</f>
        <v>41336</v>
      </c>
      <c r="I9" s="26" t="str">
        <f t="shared" si="1"/>
        <v>RM 0003</v>
      </c>
      <c r="J9" s="26" t="str">
        <f>IF(LEN($H9),VLOOKUP($A9,RK!$B$5:$H$12,3,0),"")</f>
        <v>DJATI WAJA</v>
      </c>
      <c r="K9" s="27">
        <f>IF(LEN($H9),VLOOKUP($A9,RK!$B$5:$H$12,4,0),"")</f>
        <v>0</v>
      </c>
      <c r="L9" s="27">
        <f>IF(LEN($H9),VLOOKUP($A9,RK!$B$5:$H$12,5,0),"")</f>
        <v>15000001</v>
      </c>
      <c r="M9" s="40">
        <f t="shared" si="2"/>
        <v>1</v>
      </c>
      <c r="N9" s="40">
        <f t="shared" si="3"/>
        <v>0</v>
      </c>
      <c r="O9" s="41">
        <f t="shared" si="4"/>
        <v>1</v>
      </c>
    </row>
    <row r="10" spans="1:15">
      <c r="A10" s="32">
        <v>7</v>
      </c>
      <c r="B10" s="32" t="str">
        <f>IFERROR(INDEX(GL!$A$5:$A$12,MATCH(A10,GL!$B$5:$B$12,0)),IFERROR(INDEX(RK!$A$5:$A$12,MATCH(A10,RK!$B$5:$B$12,0)),""))</f>
        <v>41337|RM 0004</v>
      </c>
      <c r="C10" s="12">
        <f>IFERROR(VLOOKUP($A10,GL!$B$5:$G$12,2,0),"")</f>
        <v>41337</v>
      </c>
      <c r="D10" s="13" t="str">
        <f t="shared" si="0"/>
        <v>RM 0004</v>
      </c>
      <c r="E10" s="13" t="str">
        <f>IF(LEN($C10),VLOOKUP($A10,GL!$B$5:$G$12,4,0),"")</f>
        <v>KID</v>
      </c>
      <c r="F10" s="14">
        <f>IF(LEN($C10),VLOOKUP($A10,GL!$B$5:$G$12,5,0),"")</f>
        <v>0</v>
      </c>
      <c r="G10" s="14">
        <f>IF(LEN($C10),VLOOKUP($A10,GL!$B$5:$G$12,6,0),"")</f>
        <v>0</v>
      </c>
      <c r="H10" s="25" t="str">
        <f>IFERROR(VLOOKUP($A10,RK!$B$5:$F$12,2,0),"")</f>
        <v/>
      </c>
      <c r="I10" s="26" t="str">
        <f t="shared" si="1"/>
        <v/>
      </c>
      <c r="J10" s="26" t="str">
        <f>IF(LEN($H10),VLOOKUP($A10,RK!$B$5:$H$12,3,0),"")</f>
        <v/>
      </c>
      <c r="K10" s="27" t="str">
        <f>IF(LEN($H10),VLOOKUP($A10,RK!$B$5:$H$12,4,0),"")</f>
        <v/>
      </c>
      <c r="L10" s="27" t="str">
        <f>IF(LEN($H10),VLOOKUP($A10,RK!$B$5:$H$12,5,0),"")</f>
        <v/>
      </c>
      <c r="M10" s="40">
        <f t="shared" si="2"/>
        <v>0</v>
      </c>
      <c r="N10" s="40">
        <f t="shared" si="3"/>
        <v>0</v>
      </c>
      <c r="O10" s="41">
        <f t="shared" si="4"/>
        <v>0</v>
      </c>
    </row>
    <row r="11" spans="1:15">
      <c r="A11" s="32">
        <v>8</v>
      </c>
      <c r="B11" s="32" t="str">
        <f>IFERROR(INDEX(GL!$A$5:$A$12,MATCH(A11,GL!$B$5:$B$12,0)),IFERROR(INDEX(RK!$A$5:$A$12,MATCH(A11,RK!$B$5:$B$12,0)),""))</f>
        <v>41338|RM 0004</v>
      </c>
      <c r="C11" s="12">
        <f>IFERROR(VLOOKUP($A11,GL!$B$5:$G$12,2,0),"")</f>
        <v>41338</v>
      </c>
      <c r="D11" s="13" t="str">
        <f t="shared" si="0"/>
        <v>RM 0004</v>
      </c>
      <c r="E11" s="13" t="str">
        <f>IF(LEN($C11),VLOOKUP($A11,GL!$B$5:$G$12,4,0),"")</f>
        <v>KID</v>
      </c>
      <c r="F11" s="14">
        <f>IF(LEN($C11),VLOOKUP($A11,GL!$B$5:$G$12,5,0),"")</f>
        <v>0</v>
      </c>
      <c r="G11" s="14">
        <f>IF(LEN($C11),VLOOKUP($A11,GL!$B$5:$G$12,6,0),"")</f>
        <v>0</v>
      </c>
      <c r="H11" s="25" t="str">
        <f>IFERROR(VLOOKUP($A11,RK!$B$5:$F$12,2,0),"")</f>
        <v/>
      </c>
      <c r="I11" s="26" t="str">
        <f t="shared" si="1"/>
        <v/>
      </c>
      <c r="J11" s="26" t="str">
        <f>IF(LEN($H11),VLOOKUP($A11,RK!$B$5:$H$12,3,0),"")</f>
        <v/>
      </c>
      <c r="K11" s="27" t="str">
        <f>IF(LEN($H11),VLOOKUP($A11,RK!$B$5:$H$12,4,0),"")</f>
        <v/>
      </c>
      <c r="L11" s="27" t="str">
        <f>IF(LEN($H11),VLOOKUP($A11,RK!$B$5:$H$12,5,0),"")</f>
        <v/>
      </c>
      <c r="M11" s="40">
        <f t="shared" si="2"/>
        <v>0</v>
      </c>
      <c r="N11" s="40">
        <f t="shared" si="3"/>
        <v>0</v>
      </c>
      <c r="O11" s="41">
        <f t="shared" si="4"/>
        <v>0</v>
      </c>
    </row>
    <row r="12" spans="1:15">
      <c r="A12" s="32">
        <v>9</v>
      </c>
      <c r="B12" s="32" t="str">
        <f>IFERROR(INDEX(GL!$A$5:$A$12,MATCH(A12,GL!$B$5:$B$12,0)),IFERROR(INDEX(RK!$A$5:$A$12,MATCH(A12,RK!$B$5:$B$12,0)),""))</f>
        <v>41337|PM 0004</v>
      </c>
      <c r="C12" s="12" t="str">
        <f>IFERROR(VLOOKUP($A12,GL!$B$5:$G$12,2,0),"")</f>
        <v/>
      </c>
      <c r="D12" s="13" t="str">
        <f t="shared" si="0"/>
        <v/>
      </c>
      <c r="E12" s="13" t="str">
        <f>IF(LEN($C12),VLOOKUP($A12,GL!$B$5:$G$12,4,0),"")</f>
        <v/>
      </c>
      <c r="F12" s="14" t="str">
        <f>IF(LEN($C12),VLOOKUP($A12,GL!$B$5:$G$12,5,0),"")</f>
        <v/>
      </c>
      <c r="G12" s="14" t="str">
        <f>IF(LEN($C12),VLOOKUP($A12,GL!$B$5:$G$12,6,0),"")</f>
        <v/>
      </c>
      <c r="H12" s="25">
        <f>IFERROR(VLOOKUP($A12,RK!$B$5:$F$12,2,0),"")</f>
        <v>41337</v>
      </c>
      <c r="I12" s="26" t="str">
        <f t="shared" si="1"/>
        <v>PM 0004</v>
      </c>
      <c r="J12" s="26" t="str">
        <f>IF(LEN($H12),VLOOKUP($A12,RK!$B$5:$H$12,3,0),"")</f>
        <v>KID</v>
      </c>
      <c r="K12" s="27">
        <f>IF(LEN($H12),VLOOKUP($A12,RK!$B$5:$H$12,4,0),"")</f>
        <v>0</v>
      </c>
      <c r="L12" s="27">
        <f>IF(LEN($H12),VLOOKUP($A12,RK!$B$5:$H$12,5,0),"")</f>
        <v>0</v>
      </c>
      <c r="M12" s="40">
        <f t="shared" si="2"/>
        <v>0</v>
      </c>
      <c r="N12" s="40">
        <f t="shared" si="3"/>
        <v>0</v>
      </c>
      <c r="O12" s="41">
        <f t="shared" si="4"/>
        <v>0</v>
      </c>
    </row>
    <row r="13" spans="1:15">
      <c r="A13" s="32">
        <v>10</v>
      </c>
      <c r="B13" s="32" t="str">
        <f>IFERROR(INDEX(GL!$A$5:$A$12,MATCH(A13,GL!$B$5:$B$12,0)),IFERROR(INDEX(RK!$A$5:$A$12,MATCH(A13,RK!$B$5:$B$12,0)),""))</f>
        <v>41338|PM 0004</v>
      </c>
      <c r="C13" s="12" t="str">
        <f>IFERROR(VLOOKUP($A13,GL!$B$5:$G$12,2,0),"")</f>
        <v/>
      </c>
      <c r="D13" s="13" t="str">
        <f t="shared" si="0"/>
        <v/>
      </c>
      <c r="E13" s="13" t="str">
        <f>IF(LEN($C13),VLOOKUP($A13,GL!$B$5:$G$12,4,0),"")</f>
        <v/>
      </c>
      <c r="F13" s="14" t="str">
        <f>IF(LEN($C13),VLOOKUP($A13,GL!$B$5:$G$12,5,0),"")</f>
        <v/>
      </c>
      <c r="G13" s="14" t="str">
        <f>IF(LEN($C13),VLOOKUP($A13,GL!$B$5:$G$12,6,0),"")</f>
        <v/>
      </c>
      <c r="H13" s="25">
        <f>IFERROR(VLOOKUP($A13,RK!$B$5:$F$12,2,0),"")</f>
        <v>41338</v>
      </c>
      <c r="I13" s="26" t="str">
        <f t="shared" si="1"/>
        <v>PM 0004</v>
      </c>
      <c r="J13" s="26" t="str">
        <f>IF(LEN($H13),VLOOKUP($A13,RK!$B$5:$H$12,3,0),"")</f>
        <v>KID</v>
      </c>
      <c r="K13" s="27">
        <f>IF(LEN($H13),VLOOKUP($A13,RK!$B$5:$H$12,4,0),"")</f>
        <v>0</v>
      </c>
      <c r="L13" s="27">
        <f>IF(LEN($H13),VLOOKUP($A13,RK!$B$5:$H$12,5,0),"")</f>
        <v>0</v>
      </c>
      <c r="M13" s="40">
        <f t="shared" si="2"/>
        <v>0</v>
      </c>
      <c r="N13" s="40">
        <f t="shared" si="3"/>
        <v>0</v>
      </c>
      <c r="O13" s="41">
        <f t="shared" si="4"/>
        <v>0</v>
      </c>
    </row>
    <row r="14" spans="1:15">
      <c r="A14" s="33">
        <v>11</v>
      </c>
      <c r="B14" s="33" t="str">
        <f>IFERROR(INDEX(GL!$A$5:$A$12,MATCH(A14,GL!$B$5:$B$12,0)),IFERROR(INDEX(RK!$A$5:$A$12,MATCH(A14,RK!$B$5:$B$12,0)),""))</f>
        <v/>
      </c>
      <c r="C14" s="15" t="str">
        <f>IFERROR(VLOOKUP($A14,GL!$B$5:$G$12,2,0),"")</f>
        <v/>
      </c>
      <c r="D14" s="16" t="str">
        <f t="shared" si="0"/>
        <v/>
      </c>
      <c r="E14" s="16" t="str">
        <f>IF(LEN($C14),VLOOKUP($A14,GL!$B$5:$G$12,4,0),"")</f>
        <v/>
      </c>
      <c r="F14" s="17" t="str">
        <f>IF(LEN($C14),VLOOKUP($A14,GL!$B$5:$G$12,5,0),"")</f>
        <v/>
      </c>
      <c r="G14" s="17" t="str">
        <f>IF(LEN($C14),VLOOKUP($A14,GL!$B$5:$G$12,6,0),"")</f>
        <v/>
      </c>
      <c r="H14" s="28" t="str">
        <f>IFERROR(VLOOKUP($A14,RK!$B$5:$F$12,2,0),"")</f>
        <v/>
      </c>
      <c r="I14" s="29" t="str">
        <f t="shared" si="1"/>
        <v/>
      </c>
      <c r="J14" s="29" t="str">
        <f>IF(LEN($H14),VLOOKUP($A14,RK!$B$5:$H$12,3,0),"")</f>
        <v/>
      </c>
      <c r="K14" s="30" t="str">
        <f>IF(LEN($H14),VLOOKUP($A14,RK!$B$5:$H$12,4,0),"")</f>
        <v/>
      </c>
      <c r="L14" s="30" t="str">
        <f>IF(LEN($H14),VLOOKUP($A14,RK!$B$5:$H$12,5,0),"")</f>
        <v/>
      </c>
      <c r="M14" s="42" t="str">
        <f t="shared" si="2"/>
        <v/>
      </c>
      <c r="N14" s="42" t="str">
        <f t="shared" si="3"/>
        <v/>
      </c>
      <c r="O14" s="43" t="str">
        <f t="shared" si="4"/>
        <v/>
      </c>
    </row>
  </sheetData>
  <autoFilter ref="A3:O14"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"/>
  <sheetViews>
    <sheetView topLeftCell="D1" workbookViewId="0">
      <selection activeCell="A10" sqref="A10"/>
    </sheetView>
  </sheetViews>
  <sheetFormatPr defaultRowHeight="15"/>
  <cols>
    <col min="1" max="1" width="11.7109375" customWidth="1"/>
    <col min="2" max="2" width="11.85546875" bestFit="1" customWidth="1"/>
    <col min="3" max="3" width="31" bestFit="1" customWidth="1"/>
    <col min="4" max="4" width="15.28515625" bestFit="1" customWidth="1"/>
    <col min="5" max="5" width="12.5703125" bestFit="1" customWidth="1"/>
    <col min="7" max="7" width="11.5703125" customWidth="1"/>
    <col min="8" max="8" width="10.7109375" bestFit="1" customWidth="1"/>
    <col min="9" max="9" width="13.140625" bestFit="1" customWidth="1"/>
    <col min="10" max="10" width="12.5703125" bestFit="1" customWidth="1"/>
    <col min="11" max="11" width="15.28515625" bestFit="1" customWidth="1"/>
    <col min="12" max="12" width="4.28515625" customWidth="1"/>
    <col min="13" max="13" width="15.7109375" bestFit="1" customWidth="1"/>
    <col min="16" max="16" width="33.85546875" bestFit="1" customWidth="1"/>
  </cols>
  <sheetData>
    <row r="1" spans="1:17">
      <c r="A1" t="s">
        <v>41</v>
      </c>
    </row>
    <row r="3" spans="1:17">
      <c r="A3" t="s">
        <v>40</v>
      </c>
      <c r="G3" t="s">
        <v>39</v>
      </c>
      <c r="M3" t="s">
        <v>38</v>
      </c>
      <c r="Q3" s="3" t="s">
        <v>37</v>
      </c>
    </row>
    <row r="4" spans="1:17">
      <c r="A4" t="s">
        <v>16</v>
      </c>
      <c r="B4" t="s">
        <v>36</v>
      </c>
      <c r="C4" t="s">
        <v>14</v>
      </c>
      <c r="D4" t="s">
        <v>13</v>
      </c>
      <c r="E4" t="s">
        <v>12</v>
      </c>
      <c r="G4" t="s">
        <v>35</v>
      </c>
      <c r="H4" t="s">
        <v>16</v>
      </c>
      <c r="I4" t="s">
        <v>14</v>
      </c>
      <c r="J4" t="s">
        <v>13</v>
      </c>
      <c r="K4" t="s">
        <v>12</v>
      </c>
      <c r="M4" t="s">
        <v>34</v>
      </c>
      <c r="N4" t="s">
        <v>13</v>
      </c>
      <c r="O4" t="s">
        <v>12</v>
      </c>
      <c r="P4" t="s">
        <v>14</v>
      </c>
    </row>
    <row r="5" spans="1:17">
      <c r="A5" s="2">
        <v>41334</v>
      </c>
      <c r="B5" t="s">
        <v>11</v>
      </c>
      <c r="C5" t="s">
        <v>10</v>
      </c>
      <c r="D5" s="1"/>
      <c r="E5" s="6">
        <v>150000000</v>
      </c>
      <c r="G5" t="s">
        <v>11</v>
      </c>
      <c r="H5" s="2">
        <v>41334</v>
      </c>
      <c r="I5" t="s">
        <v>27</v>
      </c>
      <c r="J5" s="6">
        <v>150000000</v>
      </c>
      <c r="K5" s="1"/>
      <c r="M5" s="5" t="s">
        <v>33</v>
      </c>
      <c r="N5" s="1">
        <v>0</v>
      </c>
      <c r="O5" s="1">
        <v>0</v>
      </c>
    </row>
    <row r="6" spans="1:17">
      <c r="A6" s="2">
        <v>41335</v>
      </c>
      <c r="B6" t="s">
        <v>9</v>
      </c>
      <c r="C6" t="s">
        <v>8</v>
      </c>
      <c r="D6" s="6">
        <v>1500000000</v>
      </c>
      <c r="E6" s="1"/>
      <c r="G6" t="s">
        <v>9</v>
      </c>
      <c r="H6" s="2">
        <v>41335</v>
      </c>
      <c r="I6" t="s">
        <v>26</v>
      </c>
      <c r="J6" s="1"/>
      <c r="K6" s="6">
        <v>1500000000</v>
      </c>
      <c r="M6" s="5" t="s">
        <v>33</v>
      </c>
      <c r="N6" s="1">
        <v>0</v>
      </c>
      <c r="O6" s="1">
        <v>0</v>
      </c>
    </row>
    <row r="7" spans="1:17">
      <c r="A7" s="2">
        <v>41335</v>
      </c>
      <c r="B7" t="s">
        <v>7</v>
      </c>
      <c r="C7" t="s">
        <v>6</v>
      </c>
      <c r="D7" s="6">
        <v>10000100000</v>
      </c>
      <c r="E7" s="1"/>
      <c r="G7" t="s">
        <v>7</v>
      </c>
      <c r="H7" s="2">
        <v>41335</v>
      </c>
      <c r="I7" t="s">
        <v>24</v>
      </c>
      <c r="J7" s="1"/>
      <c r="K7" s="6">
        <v>10000100000</v>
      </c>
      <c r="M7" s="5" t="s">
        <v>33</v>
      </c>
      <c r="N7" s="1">
        <v>0</v>
      </c>
      <c r="O7" s="1">
        <v>0</v>
      </c>
    </row>
    <row r="8" spans="1:17">
      <c r="A8" s="2">
        <v>41335</v>
      </c>
      <c r="B8" t="s">
        <v>5</v>
      </c>
      <c r="C8" t="s">
        <v>4</v>
      </c>
      <c r="D8" s="1"/>
      <c r="E8" s="6">
        <v>250000000</v>
      </c>
      <c r="G8" t="s">
        <v>5</v>
      </c>
      <c r="H8" s="2">
        <v>41335</v>
      </c>
      <c r="I8" t="s">
        <v>23</v>
      </c>
      <c r="J8" s="6">
        <v>250000000</v>
      </c>
      <c r="K8" s="1"/>
      <c r="M8" s="5" t="s">
        <v>33</v>
      </c>
      <c r="N8" s="1">
        <v>0</v>
      </c>
      <c r="O8" s="1">
        <v>0</v>
      </c>
    </row>
    <row r="9" spans="1:17">
      <c r="A9" s="2">
        <v>41336</v>
      </c>
      <c r="B9" t="s">
        <v>3</v>
      </c>
      <c r="C9" t="s">
        <v>2</v>
      </c>
      <c r="D9" s="1"/>
      <c r="E9" s="4">
        <v>251000001</v>
      </c>
      <c r="G9" t="s">
        <v>3</v>
      </c>
      <c r="H9" s="2">
        <v>41336</v>
      </c>
      <c r="I9" t="s">
        <v>21</v>
      </c>
      <c r="J9" s="4">
        <v>250000000</v>
      </c>
      <c r="K9" s="1"/>
      <c r="N9" s="1">
        <v>0</v>
      </c>
      <c r="O9" s="1">
        <v>1</v>
      </c>
      <c r="P9" t="s">
        <v>32</v>
      </c>
    </row>
    <row r="10" spans="1:17">
      <c r="A10" s="2">
        <v>41336</v>
      </c>
      <c r="B10" t="s">
        <v>1</v>
      </c>
      <c r="C10" t="s">
        <v>0</v>
      </c>
      <c r="D10" s="1">
        <v>15000000</v>
      </c>
      <c r="E10" s="1"/>
      <c r="G10" t="s">
        <v>1</v>
      </c>
      <c r="H10" s="2">
        <v>41336</v>
      </c>
      <c r="I10" t="s">
        <v>20</v>
      </c>
      <c r="J10" s="1"/>
      <c r="K10" s="1">
        <v>15000001</v>
      </c>
      <c r="N10" s="1">
        <v>1</v>
      </c>
      <c r="O10" s="1">
        <v>0</v>
      </c>
      <c r="P10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GL</vt:lpstr>
      <vt:lpstr>RK</vt:lpstr>
      <vt:lpstr>Rekon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Salim</dc:creator>
  <cp:lastModifiedBy>Kid</cp:lastModifiedBy>
  <dcterms:created xsi:type="dcterms:W3CDTF">2013-04-23T03:00:34Z</dcterms:created>
  <dcterms:modified xsi:type="dcterms:W3CDTF">2013-04-24T16:17:19Z</dcterms:modified>
</cp:coreProperties>
</file>