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tteo Dacrema\Documents\Ceph\"/>
    </mc:Choice>
  </mc:AlternateContent>
  <bookViews>
    <workbookView xWindow="0" yWindow="0" windowWidth="25125" windowHeight="12435"/>
  </bookViews>
  <sheets>
    <sheet name="Test" sheetId="1" r:id="rId1"/>
    <sheet name="Graphs" sheetId="2" r:id="rId2"/>
  </sheets>
  <definedNames>
    <definedName name="_xlnm._FilterDatabase" localSheetId="0" hidden="1">Test!$A$2:$K$77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9" i="1" l="1"/>
  <c r="K80" i="1"/>
  <c r="K81" i="1"/>
  <c r="K53" i="1"/>
  <c r="K82" i="1"/>
  <c r="K78" i="1"/>
  <c r="K83" i="1"/>
  <c r="L83" i="1" s="1"/>
  <c r="K84" i="1"/>
  <c r="K85" i="1"/>
  <c r="L85" i="1" s="1"/>
  <c r="K88" i="1"/>
  <c r="K87" i="1"/>
  <c r="K86" i="1"/>
  <c r="L82" i="1"/>
  <c r="L87" i="1"/>
  <c r="L88" i="1"/>
  <c r="K89" i="1"/>
  <c r="K90" i="1"/>
  <c r="L90" i="1" s="1"/>
  <c r="K91" i="1"/>
  <c r="K92" i="1"/>
  <c r="L78" i="1"/>
  <c r="L79" i="1"/>
  <c r="L80" i="1"/>
  <c r="L81" i="1"/>
  <c r="L84" i="1"/>
  <c r="L86" i="1"/>
  <c r="L89" i="1"/>
  <c r="L91" i="1"/>
  <c r="L92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K64" i="1"/>
  <c r="L64" i="1" s="1"/>
  <c r="K65" i="1"/>
  <c r="K66" i="1"/>
  <c r="L66" i="1" s="1"/>
  <c r="L52" i="1"/>
  <c r="K67" i="1"/>
  <c r="K68" i="1"/>
  <c r="K69" i="1"/>
  <c r="L69" i="1" s="1"/>
  <c r="K70" i="1"/>
  <c r="K71" i="1"/>
  <c r="K72" i="1"/>
  <c r="K73" i="1"/>
  <c r="K77" i="1"/>
  <c r="K76" i="1"/>
  <c r="K75" i="1"/>
  <c r="K74" i="1"/>
  <c r="L74" i="1" s="1"/>
  <c r="K63" i="1"/>
  <c r="L63" i="1"/>
  <c r="L65" i="1"/>
  <c r="L67" i="1"/>
  <c r="L68" i="1"/>
  <c r="L70" i="1"/>
  <c r="L71" i="1"/>
  <c r="L72" i="1"/>
  <c r="L73" i="1"/>
  <c r="L75" i="1"/>
  <c r="L76" i="1"/>
  <c r="L77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L21" i="1" l="1"/>
  <c r="L25" i="1"/>
  <c r="L29" i="1"/>
  <c r="L32" i="1"/>
  <c r="E32" i="1"/>
  <c r="L31" i="1"/>
  <c r="E31" i="1"/>
  <c r="L30" i="1"/>
  <c r="E30" i="1"/>
  <c r="E29" i="1"/>
  <c r="L28" i="1"/>
  <c r="E28" i="1"/>
  <c r="L27" i="1"/>
  <c r="E27" i="1"/>
  <c r="L26" i="1"/>
  <c r="E26" i="1"/>
  <c r="E25" i="1"/>
  <c r="L24" i="1"/>
  <c r="E24" i="1"/>
  <c r="L23" i="1"/>
  <c r="E23" i="1"/>
  <c r="L22" i="1"/>
  <c r="E22" i="1"/>
  <c r="E21" i="1"/>
  <c r="L20" i="1"/>
  <c r="E20" i="1"/>
  <c r="L19" i="1"/>
  <c r="E19" i="1"/>
  <c r="L18" i="1"/>
  <c r="E18" i="1"/>
  <c r="K48" i="1"/>
  <c r="L48" i="1" s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56" i="1"/>
  <c r="K49" i="1"/>
  <c r="L49" i="1" s="1"/>
  <c r="K50" i="1"/>
  <c r="L50" i="1" s="1"/>
  <c r="K51" i="1"/>
  <c r="L51" i="1" s="1"/>
  <c r="L53" i="1"/>
  <c r="K54" i="1"/>
  <c r="L54" i="1" s="1"/>
  <c r="K55" i="1"/>
  <c r="L55" i="1" s="1"/>
  <c r="K56" i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10" i="1"/>
  <c r="L10" i="1" s="1"/>
  <c r="K9" i="1"/>
  <c r="L9" i="1" s="1"/>
  <c r="K8" i="1"/>
  <c r="L8" i="1" s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K7" i="1"/>
  <c r="L7" i="1" s="1"/>
  <c r="K6" i="1"/>
  <c r="L6" i="1" s="1"/>
  <c r="K5" i="1"/>
  <c r="L5" i="1" s="1"/>
  <c r="K4" i="1"/>
  <c r="L4" i="1" s="1"/>
  <c r="E10" i="1"/>
  <c r="E9" i="1"/>
  <c r="E8" i="1"/>
  <c r="E7" i="1"/>
  <c r="E6" i="1"/>
  <c r="E5" i="1"/>
  <c r="E4" i="1"/>
  <c r="K17" i="1"/>
  <c r="L17" i="1" s="1"/>
  <c r="E17" i="1"/>
  <c r="E16" i="1"/>
  <c r="E15" i="1"/>
  <c r="K16" i="1"/>
  <c r="L16" i="1" s="1"/>
  <c r="K15" i="1"/>
  <c r="L15" i="1" s="1"/>
  <c r="K14" i="1"/>
  <c r="L14" i="1" s="1"/>
  <c r="E14" i="1"/>
  <c r="E13" i="1"/>
  <c r="K13" i="1"/>
  <c r="L13" i="1" s="1"/>
  <c r="E12" i="1"/>
  <c r="K12" i="1"/>
  <c r="L12" i="1" s="1"/>
  <c r="E11" i="1"/>
  <c r="E3" i="1"/>
  <c r="K11" i="1"/>
  <c r="L11" i="1" s="1"/>
  <c r="K3" i="1"/>
  <c r="L3" i="1" s="1"/>
</calcChain>
</file>

<file path=xl/sharedStrings.xml><?xml version="1.0" encoding="utf-8"?>
<sst xmlns="http://schemas.openxmlformats.org/spreadsheetml/2006/main" count="313" uniqueCount="20">
  <si>
    <t>Numjobs</t>
  </si>
  <si>
    <t>Type</t>
  </si>
  <si>
    <t>BS (kB)</t>
  </si>
  <si>
    <t>randwrite</t>
  </si>
  <si>
    <t>iops</t>
  </si>
  <si>
    <t>BW ( MB/s)</t>
  </si>
  <si>
    <t>IO(MB)</t>
  </si>
  <si>
    <t>mount type</t>
  </si>
  <si>
    <t>Pool pg_num</t>
  </si>
  <si>
    <t>OSD num</t>
  </si>
  <si>
    <t>2xCeph Server + 1xMon Sever + 1xClient Server</t>
  </si>
  <si>
    <t>Size(MB)</t>
  </si>
  <si>
    <t>ioengine</t>
  </si>
  <si>
    <t>libaio</t>
  </si>
  <si>
    <t>iSCSI w/ mlx driver</t>
  </si>
  <si>
    <t>iSCSI w/out mlx driver</t>
  </si>
  <si>
    <t>reverse bs</t>
  </si>
  <si>
    <t>RBD w/out mlx driver</t>
  </si>
  <si>
    <t>mellanox iSER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</si>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</sst>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Bandwith</a:t>
            </a:r>
            <a:r>
              <a:rPr lang="it-IT" baseline="0"/>
              <a:t> vs block size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iSCSI w/out mlx driver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Test!$A$3:$A$17</c:f>
              <c:numCache>
                <c:formatCode>General</c:formatCode>
                <c:ptCount val="1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  <c:pt idx="5">
                  <c:v>128</c:v>
                </c:pt>
                <c:pt idx="6">
                  <c:v>256</c:v>
                </c:pt>
                <c:pt idx="7">
                  <c:v>512</c:v>
                </c:pt>
                <c:pt idx="8">
                  <c:v>1024</c:v>
                </c:pt>
                <c:pt idx="9">
                  <c:v>2048</c:v>
                </c:pt>
                <c:pt idx="10">
                  <c:v>4096</c:v>
                </c:pt>
                <c:pt idx="11">
                  <c:v>8192</c:v>
                </c:pt>
                <c:pt idx="12">
                  <c:v>16834</c:v>
                </c:pt>
                <c:pt idx="13">
                  <c:v>32768</c:v>
                </c:pt>
                <c:pt idx="14">
                  <c:v>65536</c:v>
                </c:pt>
              </c:numCache>
            </c:numRef>
          </c:cat>
          <c:val>
            <c:numRef>
              <c:f>Test!$K$3:$K$17</c:f>
              <c:numCache>
                <c:formatCode>0.00</c:formatCode>
                <c:ptCount val="15"/>
                <c:pt idx="0">
                  <c:v>47.705078125</c:v>
                </c:pt>
                <c:pt idx="1">
                  <c:v>93.7412109375</c:v>
                </c:pt>
                <c:pt idx="2">
                  <c:v>170.3828125</c:v>
                </c:pt>
                <c:pt idx="3">
                  <c:v>198.59765625</c:v>
                </c:pt>
                <c:pt idx="4">
                  <c:v>58.0625</c:v>
                </c:pt>
                <c:pt idx="5">
                  <c:v>34.3564453125</c:v>
                </c:pt>
                <c:pt idx="6">
                  <c:v>43.8193359375</c:v>
                </c:pt>
                <c:pt idx="7">
                  <c:v>64.88671875</c:v>
                </c:pt>
                <c:pt idx="8">
                  <c:v>90.396484375</c:v>
                </c:pt>
                <c:pt idx="9">
                  <c:v>149.6298828125</c:v>
                </c:pt>
                <c:pt idx="10">
                  <c:v>262.80859375</c:v>
                </c:pt>
                <c:pt idx="11">
                  <c:v>358.2626953125</c:v>
                </c:pt>
                <c:pt idx="12">
                  <c:v>401.203125</c:v>
                </c:pt>
                <c:pt idx="13">
                  <c:v>426.9326171875</c:v>
                </c:pt>
                <c:pt idx="14">
                  <c:v>389.708984375</c:v>
                </c:pt>
              </c:numCache>
            </c:numRef>
          </c:val>
          <c:smooth val="0"/>
        </c:ser>
        <c:ser>
          <c:idx val="1"/>
          <c:order val="1"/>
          <c:tx>
            <c:v>RDB w/out mlx_driver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Test!$K$48:$K$62</c:f>
              <c:numCache>
                <c:formatCode>0.00</c:formatCode>
                <c:ptCount val="15"/>
                <c:pt idx="0">
                  <c:v>40.3662109375</c:v>
                </c:pt>
                <c:pt idx="1">
                  <c:v>78.861328125</c:v>
                </c:pt>
                <c:pt idx="2">
                  <c:v>153.162109375</c:v>
                </c:pt>
                <c:pt idx="3">
                  <c:v>295.958984375</c:v>
                </c:pt>
                <c:pt idx="4">
                  <c:v>338</c:v>
                </c:pt>
                <c:pt idx="5">
                  <c:v>199.173828125</c:v>
                </c:pt>
                <c:pt idx="6">
                  <c:v>154.3388671875</c:v>
                </c:pt>
                <c:pt idx="7">
                  <c:v>146.984375</c:v>
                </c:pt>
                <c:pt idx="8">
                  <c:v>173.8525390625</c:v>
                </c:pt>
                <c:pt idx="9">
                  <c:v>227.33984375</c:v>
                </c:pt>
                <c:pt idx="10">
                  <c:v>263.4736328125</c:v>
                </c:pt>
                <c:pt idx="11">
                  <c:v>232.9560546875</c:v>
                </c:pt>
                <c:pt idx="12">
                  <c:v>255.89453125</c:v>
                </c:pt>
                <c:pt idx="13">
                  <c:v>225.5</c:v>
                </c:pt>
                <c:pt idx="14">
                  <c:v>272.36328125</c:v>
                </c:pt>
              </c:numCache>
            </c:numRef>
          </c:val>
          <c:smooth val="0"/>
        </c:ser>
        <c:ser>
          <c:idx val="2"/>
          <c:order val="2"/>
          <c:tx>
            <c:v>iSCSI w/ mlx driver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Test!$K$18:$K$32</c:f>
              <c:numCache>
                <c:formatCode>0.00</c:formatCode>
                <c:ptCount val="15"/>
                <c:pt idx="0">
                  <c:v>46.728515625</c:v>
                </c:pt>
                <c:pt idx="1">
                  <c:v>93.568359375</c:v>
                </c:pt>
                <c:pt idx="2">
                  <c:v>176.6845703125</c:v>
                </c:pt>
                <c:pt idx="3">
                  <c:v>264.05078125</c:v>
                </c:pt>
                <c:pt idx="4">
                  <c:v>140.7216796875</c:v>
                </c:pt>
                <c:pt idx="5">
                  <c:v>79.8544921875</c:v>
                </c:pt>
                <c:pt idx="6">
                  <c:v>66.7802734375</c:v>
                </c:pt>
                <c:pt idx="7">
                  <c:v>78.87109375</c:v>
                </c:pt>
                <c:pt idx="8">
                  <c:v>113.7861328125</c:v>
                </c:pt>
                <c:pt idx="9">
                  <c:v>167.8515625</c:v>
                </c:pt>
                <c:pt idx="10">
                  <c:v>304.4375</c:v>
                </c:pt>
                <c:pt idx="11">
                  <c:v>350.345703125</c:v>
                </c:pt>
                <c:pt idx="12">
                  <c:v>374.15234375</c:v>
                </c:pt>
                <c:pt idx="13">
                  <c:v>416.259765625</c:v>
                </c:pt>
                <c:pt idx="14">
                  <c:v>388.962890625</c:v>
                </c:pt>
              </c:numCache>
            </c:numRef>
          </c:val>
          <c:smooth val="0"/>
        </c:ser>
        <c:ser>
          <c:idx val="3"/>
          <c:order val="3"/>
          <c:tx>
            <c:v>iSCSI w/ mlx driver and 33 drives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Test!$K$63:$K$77</c:f>
              <c:numCache>
                <c:formatCode>0.00</c:formatCode>
                <c:ptCount val="15"/>
                <c:pt idx="0">
                  <c:v>46.7109375</c:v>
                </c:pt>
                <c:pt idx="1">
                  <c:v>91.361328125</c:v>
                </c:pt>
                <c:pt idx="2">
                  <c:v>153.4716796875</c:v>
                </c:pt>
                <c:pt idx="3">
                  <c:v>285.90625</c:v>
                </c:pt>
                <c:pt idx="4">
                  <c:v>115.33203125</c:v>
                </c:pt>
                <c:pt idx="5">
                  <c:v>53.7392578125</c:v>
                </c:pt>
                <c:pt idx="6">
                  <c:v>54.42578125</c:v>
                </c:pt>
                <c:pt idx="7">
                  <c:v>79.0615234375</c:v>
                </c:pt>
                <c:pt idx="8">
                  <c:v>107.7255859375</c:v>
                </c:pt>
                <c:pt idx="9">
                  <c:v>171.41015625</c:v>
                </c:pt>
                <c:pt idx="10">
                  <c:v>307.1630859375</c:v>
                </c:pt>
                <c:pt idx="11">
                  <c:v>430.4638671875</c:v>
                </c:pt>
                <c:pt idx="12">
                  <c:v>457.5673828125</c:v>
                </c:pt>
                <c:pt idx="13">
                  <c:v>458.9130859375</c:v>
                </c:pt>
                <c:pt idx="14">
                  <c:v>458.9130859375</c:v>
                </c:pt>
              </c:numCache>
            </c:numRef>
          </c:val>
          <c:smooth val="0"/>
        </c:ser>
        <c:ser>
          <c:idx val="4"/>
          <c:order val="4"/>
          <c:tx>
            <c:v>RDB w/driver and 33 drives</c:v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Test!$K$78:$K$92</c:f>
              <c:numCache>
                <c:formatCode>0.00</c:formatCode>
                <c:ptCount val="15"/>
                <c:pt idx="0">
                  <c:v>35.6298828125</c:v>
                </c:pt>
                <c:pt idx="1">
                  <c:v>67.3564453125</c:v>
                </c:pt>
                <c:pt idx="2">
                  <c:v>102.8564453125</c:v>
                </c:pt>
                <c:pt idx="3">
                  <c:v>165.51953125</c:v>
                </c:pt>
                <c:pt idx="4">
                  <c:v>184.9658203125</c:v>
                </c:pt>
                <c:pt idx="5">
                  <c:v>174.30859375</c:v>
                </c:pt>
                <c:pt idx="6">
                  <c:v>153.880859375</c:v>
                </c:pt>
                <c:pt idx="7">
                  <c:v>153.595703125</c:v>
                </c:pt>
                <c:pt idx="8">
                  <c:v>194.6494140625</c:v>
                </c:pt>
                <c:pt idx="9">
                  <c:v>202.6650390625</c:v>
                </c:pt>
                <c:pt idx="10">
                  <c:v>267.9208984375</c:v>
                </c:pt>
                <c:pt idx="11">
                  <c:v>222.0732421875</c:v>
                </c:pt>
                <c:pt idx="12">
                  <c:v>315.62890625</c:v>
                </c:pt>
                <c:pt idx="13">
                  <c:v>275.66796875</c:v>
                </c:pt>
                <c:pt idx="14">
                  <c:v>239.1318359375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378160"/>
        <c:axId val="762386864"/>
      </c:lineChart>
      <c:catAx>
        <c:axId val="76237816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62386864"/>
        <c:crosses val="autoZero"/>
        <c:auto val="1"/>
        <c:lblAlgn val="ctr"/>
        <c:lblOffset val="100"/>
        <c:noMultiLvlLbl val="0"/>
      </c:catAx>
      <c:valAx>
        <c:axId val="76238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MB/s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6237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IOPS</a:t>
            </a:r>
            <a:r>
              <a:rPr lang="it-IT" baseline="0"/>
              <a:t> vs block size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iSCSi w/out mlx_driver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Test!$A$3:$A$17</c:f>
              <c:numCache>
                <c:formatCode>General</c:formatCode>
                <c:ptCount val="1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  <c:pt idx="5">
                  <c:v>128</c:v>
                </c:pt>
                <c:pt idx="6">
                  <c:v>256</c:v>
                </c:pt>
                <c:pt idx="7">
                  <c:v>512</c:v>
                </c:pt>
                <c:pt idx="8">
                  <c:v>1024</c:v>
                </c:pt>
                <c:pt idx="9">
                  <c:v>2048</c:v>
                </c:pt>
                <c:pt idx="10">
                  <c:v>4096</c:v>
                </c:pt>
                <c:pt idx="11">
                  <c:v>8192</c:v>
                </c:pt>
                <c:pt idx="12">
                  <c:v>16834</c:v>
                </c:pt>
                <c:pt idx="13">
                  <c:v>32768</c:v>
                </c:pt>
                <c:pt idx="14">
                  <c:v>65536</c:v>
                </c:pt>
              </c:numCache>
            </c:numRef>
          </c:cat>
          <c:val>
            <c:numRef>
              <c:f>Test!$J$3:$J$17</c:f>
              <c:numCache>
                <c:formatCode>General</c:formatCode>
                <c:ptCount val="15"/>
                <c:pt idx="0">
                  <c:v>12212</c:v>
                </c:pt>
                <c:pt idx="1">
                  <c:v>11998</c:v>
                </c:pt>
                <c:pt idx="2">
                  <c:v>10904</c:v>
                </c:pt>
                <c:pt idx="3">
                  <c:v>6355</c:v>
                </c:pt>
                <c:pt idx="4">
                  <c:v>929</c:v>
                </c:pt>
                <c:pt idx="5">
                  <c:v>274</c:v>
                </c:pt>
                <c:pt idx="6">
                  <c:v>175</c:v>
                </c:pt>
                <c:pt idx="7">
                  <c:v>129</c:v>
                </c:pt>
                <c:pt idx="8">
                  <c:v>90</c:v>
                </c:pt>
                <c:pt idx="9">
                  <c:v>74</c:v>
                </c:pt>
                <c:pt idx="10">
                  <c:v>65</c:v>
                </c:pt>
                <c:pt idx="11">
                  <c:v>44</c:v>
                </c:pt>
                <c:pt idx="12">
                  <c:v>25</c:v>
                </c:pt>
                <c:pt idx="13">
                  <c:v>13</c:v>
                </c:pt>
                <c:pt idx="14">
                  <c:v>6</c:v>
                </c:pt>
              </c:numCache>
            </c:numRef>
          </c:val>
          <c:smooth val="0"/>
        </c:ser>
        <c:ser>
          <c:idx val="1"/>
          <c:order val="1"/>
          <c:tx>
            <c:v>iSCS w/ mlx driver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Test!$A$3:$A$17</c:f>
              <c:numCache>
                <c:formatCode>General</c:formatCode>
                <c:ptCount val="1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  <c:pt idx="5">
                  <c:v>128</c:v>
                </c:pt>
                <c:pt idx="6">
                  <c:v>256</c:v>
                </c:pt>
                <c:pt idx="7">
                  <c:v>512</c:v>
                </c:pt>
                <c:pt idx="8">
                  <c:v>1024</c:v>
                </c:pt>
                <c:pt idx="9">
                  <c:v>2048</c:v>
                </c:pt>
                <c:pt idx="10">
                  <c:v>4096</c:v>
                </c:pt>
                <c:pt idx="11">
                  <c:v>8192</c:v>
                </c:pt>
                <c:pt idx="12">
                  <c:v>16834</c:v>
                </c:pt>
                <c:pt idx="13">
                  <c:v>32768</c:v>
                </c:pt>
                <c:pt idx="14">
                  <c:v>65536</c:v>
                </c:pt>
              </c:numCache>
            </c:numRef>
          </c:cat>
          <c:val>
            <c:numRef>
              <c:f>Test!$J$18:$J$32</c:f>
              <c:numCache>
                <c:formatCode>General</c:formatCode>
                <c:ptCount val="15"/>
                <c:pt idx="0">
                  <c:v>11962</c:v>
                </c:pt>
                <c:pt idx="1">
                  <c:v>11976</c:v>
                </c:pt>
                <c:pt idx="2">
                  <c:v>11307</c:v>
                </c:pt>
                <c:pt idx="3">
                  <c:v>8449</c:v>
                </c:pt>
                <c:pt idx="4">
                  <c:v>2251</c:v>
                </c:pt>
                <c:pt idx="5">
                  <c:v>638</c:v>
                </c:pt>
                <c:pt idx="6">
                  <c:v>267</c:v>
                </c:pt>
                <c:pt idx="7">
                  <c:v>157</c:v>
                </c:pt>
                <c:pt idx="8">
                  <c:v>113</c:v>
                </c:pt>
                <c:pt idx="9">
                  <c:v>83</c:v>
                </c:pt>
                <c:pt idx="10">
                  <c:v>76</c:v>
                </c:pt>
                <c:pt idx="11">
                  <c:v>43</c:v>
                </c:pt>
                <c:pt idx="12">
                  <c:v>23</c:v>
                </c:pt>
                <c:pt idx="13">
                  <c:v>13</c:v>
                </c:pt>
                <c:pt idx="14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v>RBD w/out mlx driver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Test!$A$3:$A$17</c:f>
              <c:numCache>
                <c:formatCode>General</c:formatCode>
                <c:ptCount val="15"/>
                <c:pt idx="0">
                  <c:v>4</c:v>
                </c:pt>
                <c:pt idx="1">
                  <c:v>8</c:v>
                </c:pt>
                <c:pt idx="2">
                  <c:v>16</c:v>
                </c:pt>
                <c:pt idx="3">
                  <c:v>32</c:v>
                </c:pt>
                <c:pt idx="4">
                  <c:v>64</c:v>
                </c:pt>
                <c:pt idx="5">
                  <c:v>128</c:v>
                </c:pt>
                <c:pt idx="6">
                  <c:v>256</c:v>
                </c:pt>
                <c:pt idx="7">
                  <c:v>512</c:v>
                </c:pt>
                <c:pt idx="8">
                  <c:v>1024</c:v>
                </c:pt>
                <c:pt idx="9">
                  <c:v>2048</c:v>
                </c:pt>
                <c:pt idx="10">
                  <c:v>4096</c:v>
                </c:pt>
                <c:pt idx="11">
                  <c:v>8192</c:v>
                </c:pt>
                <c:pt idx="12">
                  <c:v>16834</c:v>
                </c:pt>
                <c:pt idx="13">
                  <c:v>32768</c:v>
                </c:pt>
                <c:pt idx="14">
                  <c:v>65536</c:v>
                </c:pt>
              </c:numCache>
            </c:numRef>
          </c:cat>
          <c:val>
            <c:numRef>
              <c:f>Test!$J$48:$J$62</c:f>
              <c:numCache>
                <c:formatCode>General</c:formatCode>
                <c:ptCount val="15"/>
                <c:pt idx="0">
                  <c:v>10333</c:v>
                </c:pt>
                <c:pt idx="1">
                  <c:v>10094</c:v>
                </c:pt>
                <c:pt idx="2">
                  <c:v>9800</c:v>
                </c:pt>
                <c:pt idx="3">
                  <c:v>9470</c:v>
                </c:pt>
                <c:pt idx="4">
                  <c:v>5241</c:v>
                </c:pt>
                <c:pt idx="5">
                  <c:v>1593</c:v>
                </c:pt>
                <c:pt idx="6">
                  <c:v>617</c:v>
                </c:pt>
                <c:pt idx="7">
                  <c:v>293</c:v>
                </c:pt>
                <c:pt idx="8">
                  <c:v>173</c:v>
                </c:pt>
                <c:pt idx="9">
                  <c:v>113</c:v>
                </c:pt>
                <c:pt idx="10">
                  <c:v>65</c:v>
                </c:pt>
                <c:pt idx="11">
                  <c:v>29</c:v>
                </c:pt>
                <c:pt idx="12">
                  <c:v>15</c:v>
                </c:pt>
                <c:pt idx="13">
                  <c:v>7</c:v>
                </c:pt>
                <c:pt idx="14">
                  <c:v>4</c:v>
                </c:pt>
              </c:numCache>
            </c:numRef>
          </c:val>
          <c:smooth val="0"/>
        </c:ser>
        <c:ser>
          <c:idx val="3"/>
          <c:order val="3"/>
          <c:tx>
            <c:v>iSCSI w/ mlx driver and 33 drives</c:v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Test!$J$64:$J$77</c:f>
              <c:numCache>
                <c:formatCode>General</c:formatCode>
                <c:ptCount val="14"/>
                <c:pt idx="0">
                  <c:v>11694</c:v>
                </c:pt>
                <c:pt idx="1">
                  <c:v>9822</c:v>
                </c:pt>
                <c:pt idx="2">
                  <c:v>9149</c:v>
                </c:pt>
                <c:pt idx="3">
                  <c:v>1845</c:v>
                </c:pt>
                <c:pt idx="4">
                  <c:v>429</c:v>
                </c:pt>
                <c:pt idx="5">
                  <c:v>217</c:v>
                </c:pt>
                <c:pt idx="6">
                  <c:v>158</c:v>
                </c:pt>
                <c:pt idx="7">
                  <c:v>107</c:v>
                </c:pt>
                <c:pt idx="8">
                  <c:v>85</c:v>
                </c:pt>
                <c:pt idx="9">
                  <c:v>76</c:v>
                </c:pt>
                <c:pt idx="10">
                  <c:v>53</c:v>
                </c:pt>
                <c:pt idx="11">
                  <c:v>28</c:v>
                </c:pt>
                <c:pt idx="12">
                  <c:v>14</c:v>
                </c:pt>
                <c:pt idx="13">
                  <c:v>7</c:v>
                </c:pt>
              </c:numCache>
            </c:numRef>
          </c:val>
          <c:smooth val="0"/>
        </c:ser>
        <c:ser>
          <c:idx val="4"/>
          <c:order val="4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Test!$J$78:$J$92</c:f>
              <c:numCache>
                <c:formatCode>General</c:formatCode>
                <c:ptCount val="15"/>
                <c:pt idx="0">
                  <c:v>9121</c:v>
                </c:pt>
                <c:pt idx="1">
                  <c:v>8621</c:v>
                </c:pt>
                <c:pt idx="2">
                  <c:v>6582</c:v>
                </c:pt>
                <c:pt idx="3">
                  <c:v>5296</c:v>
                </c:pt>
                <c:pt idx="4">
                  <c:v>2959</c:v>
                </c:pt>
                <c:pt idx="5">
                  <c:v>1394</c:v>
                </c:pt>
                <c:pt idx="6">
                  <c:v>615</c:v>
                </c:pt>
                <c:pt idx="7">
                  <c:v>307</c:v>
                </c:pt>
                <c:pt idx="8">
                  <c:v>194</c:v>
                </c:pt>
                <c:pt idx="9">
                  <c:v>101</c:v>
                </c:pt>
                <c:pt idx="10">
                  <c:v>66</c:v>
                </c:pt>
                <c:pt idx="11">
                  <c:v>27</c:v>
                </c:pt>
                <c:pt idx="12">
                  <c:v>19</c:v>
                </c:pt>
                <c:pt idx="13">
                  <c:v>8</c:v>
                </c:pt>
                <c:pt idx="14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7428224"/>
        <c:axId val="917425504"/>
      </c:lineChart>
      <c:catAx>
        <c:axId val="91742822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KB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7425504"/>
        <c:crosses val="autoZero"/>
        <c:auto val="1"/>
        <c:lblAlgn val="ctr"/>
        <c:lblOffset val="100"/>
        <c:noMultiLvlLbl val="0"/>
      </c:catAx>
      <c:valAx>
        <c:axId val="917425504"/>
        <c:scaling>
          <c:orientation val="minMax"/>
          <c:max val="1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IOPS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17428224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61912</xdr:rowOff>
    </xdr:from>
    <xdr:to>
      <xdr:col>13</xdr:col>
      <xdr:colOff>561975</xdr:colOff>
      <xdr:row>17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71437</xdr:colOff>
      <xdr:row>17</xdr:row>
      <xdr:rowOff>71436</xdr:rowOff>
    </xdr:from>
    <xdr:to>
      <xdr:col>13</xdr:col>
      <xdr:colOff>561975</xdr:colOff>
      <xdr:row>40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tabSelected="1" workbookViewId="0">
      <pane ySplit="2" topLeftCell="A54" activePane="bottomLeft" state="frozen"/>
      <selection pane="bottomLeft" activeCell="K80" sqref="K80"/>
    </sheetView>
  </sheetViews>
  <sheetFormatPr defaultRowHeight="15" x14ac:dyDescent="0.25"/>
  <cols>
    <col min="1" max="1" width="11.7109375" style="1" bestFit="1" customWidth="1"/>
    <col min="2" max="2" width="13.5703125" style="1" bestFit="1" customWidth="1"/>
    <col min="3" max="3" width="13.5703125" style="1" customWidth="1"/>
    <col min="4" max="4" width="13.5703125" style="1" bestFit="1" customWidth="1"/>
    <col min="5" max="5" width="12" style="1" bestFit="1" customWidth="1"/>
    <col min="6" max="6" width="9.85546875" style="1" bestFit="1" customWidth="1"/>
    <col min="7" max="7" width="20.85546875" style="1" bestFit="1" customWidth="1"/>
    <col min="8" max="8" width="17.140625" style="1" bestFit="1" customWidth="1"/>
    <col min="9" max="9" width="13.7109375" style="1" bestFit="1" customWidth="1"/>
    <col min="10" max="10" width="9.28515625" style="1" bestFit="1" customWidth="1"/>
    <col min="11" max="11" width="15.7109375" style="1" bestFit="1" customWidth="1"/>
    <col min="12" max="12" width="10.140625" style="1" bestFit="1" customWidth="1"/>
    <col min="13" max="16384" width="9.140625" style="1"/>
  </cols>
  <sheetData>
    <row r="1" spans="1:12" x14ac:dyDescent="0.25">
      <c r="A1" s="6" t="s">
        <v>10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2" x14ac:dyDescent="0.25">
      <c r="A2" s="2" t="s">
        <v>2</v>
      </c>
      <c r="B2" s="2" t="s">
        <v>11</v>
      </c>
      <c r="C2" s="2" t="s">
        <v>12</v>
      </c>
      <c r="D2" s="2" t="s">
        <v>0</v>
      </c>
      <c r="E2" s="2" t="s">
        <v>6</v>
      </c>
      <c r="F2" s="2" t="s">
        <v>1</v>
      </c>
      <c r="G2" s="2" t="s">
        <v>7</v>
      </c>
      <c r="H2" s="2" t="s">
        <v>8</v>
      </c>
      <c r="I2" s="2" t="s">
        <v>9</v>
      </c>
      <c r="J2" s="2" t="s">
        <v>4</v>
      </c>
      <c r="K2" s="2" t="s">
        <v>5</v>
      </c>
      <c r="L2" s="2" t="s">
        <v>16</v>
      </c>
    </row>
    <row r="3" spans="1:12" x14ac:dyDescent="0.25">
      <c r="A3" s="1">
        <v>4</v>
      </c>
      <c r="B3" s="1">
        <v>100</v>
      </c>
      <c r="C3" s="1" t="s">
        <v>13</v>
      </c>
      <c r="D3" s="1">
        <v>200</v>
      </c>
      <c r="E3" s="1">
        <f>B3*D3</f>
        <v>20000</v>
      </c>
      <c r="F3" s="1" t="s">
        <v>3</v>
      </c>
      <c r="G3" s="1" t="s">
        <v>15</v>
      </c>
      <c r="H3" s="1">
        <v>512</v>
      </c>
      <c r="I3" s="1">
        <v>18</v>
      </c>
      <c r="J3" s="1">
        <v>12212</v>
      </c>
      <c r="K3" s="5">
        <f>48850/1024</f>
        <v>47.705078125</v>
      </c>
      <c r="L3" s="4">
        <f t="shared" ref="L3:L4" si="0">K3/J3</f>
        <v>3.9064099349000979E-3</v>
      </c>
    </row>
    <row r="4" spans="1:12" x14ac:dyDescent="0.25">
      <c r="A4" s="1">
        <v>8</v>
      </c>
      <c r="B4" s="1">
        <v>100</v>
      </c>
      <c r="C4" s="1" t="s">
        <v>13</v>
      </c>
      <c r="D4" s="1">
        <v>200</v>
      </c>
      <c r="E4" s="1">
        <f t="shared" ref="E4:E10" si="1">B4*D4</f>
        <v>20000</v>
      </c>
      <c r="F4" s="1" t="s">
        <v>3</v>
      </c>
      <c r="G4" s="1" t="s">
        <v>15</v>
      </c>
      <c r="H4" s="1">
        <v>512</v>
      </c>
      <c r="I4" s="1">
        <v>18</v>
      </c>
      <c r="J4" s="1">
        <v>11998</v>
      </c>
      <c r="K4" s="5">
        <f>95991/1024</f>
        <v>93.7412109375</v>
      </c>
      <c r="L4" s="4">
        <f t="shared" si="0"/>
        <v>7.8130697564177364E-3</v>
      </c>
    </row>
    <row r="5" spans="1:12" x14ac:dyDescent="0.25">
      <c r="A5" s="1">
        <v>16</v>
      </c>
      <c r="B5" s="1">
        <v>100</v>
      </c>
      <c r="C5" s="1" t="s">
        <v>13</v>
      </c>
      <c r="D5" s="1">
        <v>200</v>
      </c>
      <c r="E5" s="1">
        <f t="shared" si="1"/>
        <v>20000</v>
      </c>
      <c r="F5" s="1" t="s">
        <v>3</v>
      </c>
      <c r="G5" s="1" t="s">
        <v>15</v>
      </c>
      <c r="H5" s="1">
        <v>512</v>
      </c>
      <c r="I5" s="1">
        <v>18</v>
      </c>
      <c r="J5" s="1">
        <v>10904</v>
      </c>
      <c r="K5" s="5">
        <f>174472/1024</f>
        <v>170.3828125</v>
      </c>
      <c r="L5" s="4">
        <f>K5/J5</f>
        <v>1.5625716480190757E-2</v>
      </c>
    </row>
    <row r="6" spans="1:12" x14ac:dyDescent="0.25">
      <c r="A6" s="1">
        <v>32</v>
      </c>
      <c r="B6" s="1">
        <v>100</v>
      </c>
      <c r="C6" s="1" t="s">
        <v>13</v>
      </c>
      <c r="D6" s="1">
        <v>200</v>
      </c>
      <c r="E6" s="1">
        <f t="shared" si="1"/>
        <v>20000</v>
      </c>
      <c r="F6" s="1" t="s">
        <v>3</v>
      </c>
      <c r="G6" s="1" t="s">
        <v>15</v>
      </c>
      <c r="H6" s="1">
        <v>512</v>
      </c>
      <c r="I6" s="1">
        <v>18</v>
      </c>
      <c r="J6" s="1">
        <v>6355</v>
      </c>
      <c r="K6" s="5">
        <f>203364/1024</f>
        <v>198.59765625</v>
      </c>
      <c r="L6" s="4">
        <f t="shared" ref="L6:L69" si="2">K6/J6</f>
        <v>3.1250614673485444E-2</v>
      </c>
    </row>
    <row r="7" spans="1:12" x14ac:dyDescent="0.25">
      <c r="A7" s="1">
        <v>64</v>
      </c>
      <c r="B7" s="1">
        <v>100</v>
      </c>
      <c r="C7" s="1" t="s">
        <v>13</v>
      </c>
      <c r="D7" s="1">
        <v>200</v>
      </c>
      <c r="E7" s="1">
        <f t="shared" si="1"/>
        <v>20000</v>
      </c>
      <c r="F7" s="1" t="s">
        <v>3</v>
      </c>
      <c r="G7" s="1" t="s">
        <v>15</v>
      </c>
      <c r="H7" s="1">
        <v>512</v>
      </c>
      <c r="I7" s="1">
        <v>18</v>
      </c>
      <c r="J7" s="1">
        <v>929</v>
      </c>
      <c r="K7" s="5">
        <f>59456/1024</f>
        <v>58.0625</v>
      </c>
      <c r="L7" s="4">
        <f t="shared" si="2"/>
        <v>6.25E-2</v>
      </c>
    </row>
    <row r="8" spans="1:12" x14ac:dyDescent="0.25">
      <c r="A8" s="1">
        <v>128</v>
      </c>
      <c r="B8" s="1">
        <v>100</v>
      </c>
      <c r="C8" s="1" t="s">
        <v>13</v>
      </c>
      <c r="D8" s="1">
        <v>200</v>
      </c>
      <c r="E8" s="1">
        <f t="shared" si="1"/>
        <v>20000</v>
      </c>
      <c r="F8" s="1" t="s">
        <v>3</v>
      </c>
      <c r="G8" s="1" t="s">
        <v>15</v>
      </c>
      <c r="H8" s="1">
        <v>512</v>
      </c>
      <c r="I8" s="1">
        <v>18</v>
      </c>
      <c r="J8" s="1">
        <v>274</v>
      </c>
      <c r="K8" s="5">
        <f>35181/1024</f>
        <v>34.3564453125</v>
      </c>
      <c r="L8" s="4">
        <f t="shared" si="2"/>
        <v>0.1253884865419708</v>
      </c>
    </row>
    <row r="9" spans="1:12" x14ac:dyDescent="0.25">
      <c r="A9" s="1">
        <v>256</v>
      </c>
      <c r="B9" s="1">
        <v>100</v>
      </c>
      <c r="C9" s="1" t="s">
        <v>13</v>
      </c>
      <c r="D9" s="1">
        <v>200</v>
      </c>
      <c r="E9" s="1">
        <f t="shared" si="1"/>
        <v>20000</v>
      </c>
      <c r="F9" s="1" t="s">
        <v>3</v>
      </c>
      <c r="G9" s="1" t="s">
        <v>15</v>
      </c>
      <c r="H9" s="1">
        <v>512</v>
      </c>
      <c r="I9" s="1">
        <v>18</v>
      </c>
      <c r="J9" s="1">
        <v>175</v>
      </c>
      <c r="K9" s="5">
        <f>44871/1024</f>
        <v>43.8193359375</v>
      </c>
      <c r="L9" s="4">
        <f t="shared" si="2"/>
        <v>0.25039620535714285</v>
      </c>
    </row>
    <row r="10" spans="1:12" x14ac:dyDescent="0.25">
      <c r="A10" s="1">
        <v>512</v>
      </c>
      <c r="B10" s="1">
        <v>100</v>
      </c>
      <c r="C10" s="1" t="s">
        <v>13</v>
      </c>
      <c r="D10" s="1">
        <v>200</v>
      </c>
      <c r="E10" s="1">
        <f t="shared" si="1"/>
        <v>20000</v>
      </c>
      <c r="F10" s="1" t="s">
        <v>3</v>
      </c>
      <c r="G10" s="1" t="s">
        <v>15</v>
      </c>
      <c r="H10" s="1">
        <v>512</v>
      </c>
      <c r="I10" s="1">
        <v>18</v>
      </c>
      <c r="J10" s="1">
        <v>129</v>
      </c>
      <c r="K10" s="5">
        <f>66444/1024</f>
        <v>64.88671875</v>
      </c>
      <c r="L10" s="4">
        <f t="shared" si="2"/>
        <v>0.50299781976744184</v>
      </c>
    </row>
    <row r="11" spans="1:12" x14ac:dyDescent="0.25">
      <c r="A11" s="1">
        <v>1024</v>
      </c>
      <c r="B11" s="1">
        <v>100</v>
      </c>
      <c r="C11" s="1" t="s">
        <v>13</v>
      </c>
      <c r="D11" s="1">
        <v>200</v>
      </c>
      <c r="E11" s="1">
        <f>B11*D11</f>
        <v>20000</v>
      </c>
      <c r="F11" s="1" t="s">
        <v>3</v>
      </c>
      <c r="G11" s="1" t="s">
        <v>15</v>
      </c>
      <c r="H11" s="1">
        <v>512</v>
      </c>
      <c r="I11" s="1">
        <v>18</v>
      </c>
      <c r="J11" s="1">
        <v>90</v>
      </c>
      <c r="K11" s="5">
        <f>92566/1024</f>
        <v>90.396484375</v>
      </c>
      <c r="L11" s="4">
        <f t="shared" si="2"/>
        <v>1.0044053819444445</v>
      </c>
    </row>
    <row r="12" spans="1:12" x14ac:dyDescent="0.25">
      <c r="A12" s="1">
        <v>2048</v>
      </c>
      <c r="B12" s="1">
        <v>100</v>
      </c>
      <c r="C12" s="1" t="s">
        <v>13</v>
      </c>
      <c r="D12" s="1">
        <v>200</v>
      </c>
      <c r="E12" s="1">
        <f>B12*D12</f>
        <v>20000</v>
      </c>
      <c r="F12" s="1" t="s">
        <v>3</v>
      </c>
      <c r="G12" s="1" t="s">
        <v>15</v>
      </c>
      <c r="H12" s="1">
        <v>512</v>
      </c>
      <c r="I12" s="1">
        <v>18</v>
      </c>
      <c r="J12" s="1">
        <v>74</v>
      </c>
      <c r="K12" s="5">
        <f>153221/1024</f>
        <v>149.6298828125</v>
      </c>
      <c r="L12" s="4">
        <f t="shared" si="2"/>
        <v>2.0220254434121623</v>
      </c>
    </row>
    <row r="13" spans="1:12" x14ac:dyDescent="0.25">
      <c r="A13" s="1">
        <v>4096</v>
      </c>
      <c r="B13" s="1">
        <v>100</v>
      </c>
      <c r="C13" s="1" t="s">
        <v>13</v>
      </c>
      <c r="D13" s="1">
        <v>200</v>
      </c>
      <c r="E13" s="1">
        <f>B13*D13</f>
        <v>20000</v>
      </c>
      <c r="F13" s="1" t="s">
        <v>3</v>
      </c>
      <c r="G13" s="1" t="s">
        <v>15</v>
      </c>
      <c r="H13" s="1">
        <v>512</v>
      </c>
      <c r="I13" s="1">
        <v>18</v>
      </c>
      <c r="J13" s="1">
        <v>65</v>
      </c>
      <c r="K13" s="5">
        <f>269116/1024</f>
        <v>262.80859375</v>
      </c>
      <c r="L13" s="4">
        <f t="shared" si="2"/>
        <v>4.0432091346153847</v>
      </c>
    </row>
    <row r="14" spans="1:12" x14ac:dyDescent="0.25">
      <c r="A14" s="1">
        <v>8192</v>
      </c>
      <c r="B14" s="1">
        <v>100</v>
      </c>
      <c r="C14" s="1" t="s">
        <v>13</v>
      </c>
      <c r="D14" s="1">
        <v>200</v>
      </c>
      <c r="E14" s="1">
        <f>B14*D14</f>
        <v>20000</v>
      </c>
      <c r="F14" s="1" t="s">
        <v>3</v>
      </c>
      <c r="G14" s="1" t="s">
        <v>15</v>
      </c>
      <c r="H14" s="1">
        <v>512</v>
      </c>
      <c r="I14" s="1">
        <v>18</v>
      </c>
      <c r="J14" s="1">
        <v>44</v>
      </c>
      <c r="K14" s="5">
        <f>366861/1024</f>
        <v>358.2626953125</v>
      </c>
      <c r="L14" s="4">
        <f t="shared" si="2"/>
        <v>8.142333984375</v>
      </c>
    </row>
    <row r="15" spans="1:12" x14ac:dyDescent="0.25">
      <c r="A15" s="1">
        <v>16834</v>
      </c>
      <c r="B15" s="1">
        <v>100</v>
      </c>
      <c r="C15" s="1" t="s">
        <v>13</v>
      </c>
      <c r="D15" s="1">
        <v>200</v>
      </c>
      <c r="E15" s="1">
        <f t="shared" ref="E15:E16" si="3">B15*D15</f>
        <v>20000</v>
      </c>
      <c r="F15" s="1" t="s">
        <v>3</v>
      </c>
      <c r="G15" s="1" t="s">
        <v>15</v>
      </c>
      <c r="H15" s="1">
        <v>512</v>
      </c>
      <c r="I15" s="1">
        <v>18</v>
      </c>
      <c r="J15" s="1">
        <v>25</v>
      </c>
      <c r="K15" s="5">
        <f>410832/1024</f>
        <v>401.203125</v>
      </c>
      <c r="L15" s="4">
        <f t="shared" si="2"/>
        <v>16.048124999999999</v>
      </c>
    </row>
    <row r="16" spans="1:12" x14ac:dyDescent="0.25">
      <c r="A16" s="1">
        <v>32768</v>
      </c>
      <c r="B16" s="1">
        <v>100</v>
      </c>
      <c r="C16" s="1" t="s">
        <v>13</v>
      </c>
      <c r="D16" s="1">
        <v>200</v>
      </c>
      <c r="E16" s="1">
        <f t="shared" si="3"/>
        <v>20000</v>
      </c>
      <c r="F16" s="1" t="s">
        <v>3</v>
      </c>
      <c r="G16" s="1" t="s">
        <v>15</v>
      </c>
      <c r="H16" s="1">
        <v>512</v>
      </c>
      <c r="I16" s="1">
        <v>18</v>
      </c>
      <c r="J16" s="1">
        <v>13</v>
      </c>
      <c r="K16" s="5">
        <f>437179/1024</f>
        <v>426.9326171875</v>
      </c>
      <c r="L16" s="4">
        <f t="shared" si="2"/>
        <v>32.840970552884613</v>
      </c>
    </row>
    <row r="17" spans="1:12" x14ac:dyDescent="0.25">
      <c r="A17" s="1">
        <v>65536</v>
      </c>
      <c r="B17" s="1">
        <v>100</v>
      </c>
      <c r="C17" s="1" t="s">
        <v>13</v>
      </c>
      <c r="D17" s="1">
        <v>200</v>
      </c>
      <c r="E17" s="1">
        <f t="shared" ref="E17" si="4">B17*D17</f>
        <v>20000</v>
      </c>
      <c r="F17" s="1" t="s">
        <v>3</v>
      </c>
      <c r="G17" s="1" t="s">
        <v>15</v>
      </c>
      <c r="H17" s="1">
        <v>512</v>
      </c>
      <c r="I17" s="1">
        <v>18</v>
      </c>
      <c r="J17" s="1">
        <v>6</v>
      </c>
      <c r="K17" s="5">
        <f>399062/1024</f>
        <v>389.708984375</v>
      </c>
      <c r="L17" s="4">
        <f t="shared" si="2"/>
        <v>64.951497395833329</v>
      </c>
    </row>
    <row r="18" spans="1:12" x14ac:dyDescent="0.25">
      <c r="A18" s="1">
        <v>4</v>
      </c>
      <c r="B18" s="1">
        <v>100</v>
      </c>
      <c r="C18" s="1" t="s">
        <v>13</v>
      </c>
      <c r="D18" s="1">
        <v>200</v>
      </c>
      <c r="E18" s="1">
        <f>B18*D18</f>
        <v>20000</v>
      </c>
      <c r="F18" s="1" t="s">
        <v>3</v>
      </c>
      <c r="G18" s="1" t="s">
        <v>14</v>
      </c>
      <c r="H18" s="1">
        <v>512</v>
      </c>
      <c r="I18" s="1">
        <v>18</v>
      </c>
      <c r="J18" s="1">
        <v>11962</v>
      </c>
      <c r="K18" s="5">
        <f>47850/1024</f>
        <v>46.728515625</v>
      </c>
      <c r="L18" s="4">
        <f t="shared" si="2"/>
        <v>3.9064132774619632E-3</v>
      </c>
    </row>
    <row r="19" spans="1:12" x14ac:dyDescent="0.25">
      <c r="A19" s="1">
        <v>8</v>
      </c>
      <c r="B19" s="1">
        <v>100</v>
      </c>
      <c r="C19" s="1" t="s">
        <v>13</v>
      </c>
      <c r="D19" s="1">
        <v>200</v>
      </c>
      <c r="E19" s="1">
        <f t="shared" ref="E19:E25" si="5">B19*D19</f>
        <v>20000</v>
      </c>
      <c r="F19" s="1" t="s">
        <v>3</v>
      </c>
      <c r="G19" s="1" t="s">
        <v>14</v>
      </c>
      <c r="H19" s="1">
        <v>512</v>
      </c>
      <c r="I19" s="1">
        <v>18</v>
      </c>
      <c r="J19" s="1">
        <v>11976</v>
      </c>
      <c r="K19" s="5">
        <f>95814/1024</f>
        <v>93.568359375</v>
      </c>
      <c r="L19" s="4">
        <f t="shared" si="2"/>
        <v>7.8129892597695386E-3</v>
      </c>
    </row>
    <row r="20" spans="1:12" x14ac:dyDescent="0.25">
      <c r="A20" s="1">
        <v>16</v>
      </c>
      <c r="B20" s="1">
        <v>100</v>
      </c>
      <c r="C20" s="1" t="s">
        <v>13</v>
      </c>
      <c r="D20" s="1">
        <v>200</v>
      </c>
      <c r="E20" s="1">
        <f t="shared" si="5"/>
        <v>20000</v>
      </c>
      <c r="F20" s="1" t="s">
        <v>3</v>
      </c>
      <c r="G20" s="1" t="s">
        <v>14</v>
      </c>
      <c r="H20" s="1">
        <v>512</v>
      </c>
      <c r="I20" s="1">
        <v>18</v>
      </c>
      <c r="J20" s="1">
        <v>11307</v>
      </c>
      <c r="K20" s="5">
        <f>180925/1024</f>
        <v>176.6845703125</v>
      </c>
      <c r="L20" s="4">
        <f>K20/J20</f>
        <v>1.5626122783452729E-2</v>
      </c>
    </row>
    <row r="21" spans="1:12" x14ac:dyDescent="0.25">
      <c r="A21" s="1">
        <v>32</v>
      </c>
      <c r="B21" s="1">
        <v>100</v>
      </c>
      <c r="C21" s="1" t="s">
        <v>13</v>
      </c>
      <c r="D21" s="1">
        <v>200</v>
      </c>
      <c r="E21" s="1">
        <f t="shared" si="5"/>
        <v>20000</v>
      </c>
      <c r="F21" s="1" t="s">
        <v>3</v>
      </c>
      <c r="G21" s="1" t="s">
        <v>14</v>
      </c>
      <c r="H21" s="1">
        <v>512</v>
      </c>
      <c r="I21" s="1">
        <v>18</v>
      </c>
      <c r="J21" s="1">
        <v>8449</v>
      </c>
      <c r="K21" s="5">
        <f>270388/1024</f>
        <v>264.05078125</v>
      </c>
      <c r="L21" s="4">
        <f t="shared" ref="L21:L32" si="6">K21/J21</f>
        <v>3.1252311664102257E-2</v>
      </c>
    </row>
    <row r="22" spans="1:12" x14ac:dyDescent="0.25">
      <c r="A22" s="1">
        <v>64</v>
      </c>
      <c r="B22" s="1">
        <v>100</v>
      </c>
      <c r="C22" s="1" t="s">
        <v>13</v>
      </c>
      <c r="D22" s="1">
        <v>200</v>
      </c>
      <c r="E22" s="1">
        <f t="shared" si="5"/>
        <v>20000</v>
      </c>
      <c r="F22" s="1" t="s">
        <v>3</v>
      </c>
      <c r="G22" s="1" t="s">
        <v>14</v>
      </c>
      <c r="H22" s="1">
        <v>512</v>
      </c>
      <c r="I22" s="1">
        <v>18</v>
      </c>
      <c r="J22" s="1">
        <v>2251</v>
      </c>
      <c r="K22" s="5">
        <f>144099/1024</f>
        <v>140.7216796875</v>
      </c>
      <c r="L22" s="4">
        <f t="shared" si="6"/>
        <v>6.2515184223678369E-2</v>
      </c>
    </row>
    <row r="23" spans="1:12" x14ac:dyDescent="0.25">
      <c r="A23" s="1">
        <v>128</v>
      </c>
      <c r="B23" s="1">
        <v>100</v>
      </c>
      <c r="C23" s="1" t="s">
        <v>13</v>
      </c>
      <c r="D23" s="1">
        <v>200</v>
      </c>
      <c r="E23" s="1">
        <f t="shared" si="5"/>
        <v>20000</v>
      </c>
      <c r="F23" s="1" t="s">
        <v>3</v>
      </c>
      <c r="G23" s="1" t="s">
        <v>14</v>
      </c>
      <c r="H23" s="1">
        <v>512</v>
      </c>
      <c r="I23" s="1">
        <v>18</v>
      </c>
      <c r="J23" s="1">
        <v>638</v>
      </c>
      <c r="K23" s="5">
        <f>81771/1024</f>
        <v>79.8544921875</v>
      </c>
      <c r="L23" s="4">
        <f t="shared" si="6"/>
        <v>0.12516378085815047</v>
      </c>
    </row>
    <row r="24" spans="1:12" x14ac:dyDescent="0.25">
      <c r="A24" s="1">
        <v>256</v>
      </c>
      <c r="B24" s="1">
        <v>100</v>
      </c>
      <c r="C24" s="1" t="s">
        <v>13</v>
      </c>
      <c r="D24" s="1">
        <v>200</v>
      </c>
      <c r="E24" s="1">
        <f t="shared" si="5"/>
        <v>20000</v>
      </c>
      <c r="F24" s="1" t="s">
        <v>3</v>
      </c>
      <c r="G24" s="1" t="s">
        <v>14</v>
      </c>
      <c r="H24" s="1">
        <v>512</v>
      </c>
      <c r="I24" s="1">
        <v>18</v>
      </c>
      <c r="J24" s="1">
        <v>267</v>
      </c>
      <c r="K24" s="5">
        <f>68383/1024</f>
        <v>66.7802734375</v>
      </c>
      <c r="L24" s="4">
        <f t="shared" si="6"/>
        <v>0.25011338366104868</v>
      </c>
    </row>
    <row r="25" spans="1:12" x14ac:dyDescent="0.25">
      <c r="A25" s="1">
        <v>512</v>
      </c>
      <c r="B25" s="1">
        <v>100</v>
      </c>
      <c r="C25" s="1" t="s">
        <v>13</v>
      </c>
      <c r="D25" s="1">
        <v>200</v>
      </c>
      <c r="E25" s="1">
        <f t="shared" si="5"/>
        <v>20000</v>
      </c>
      <c r="F25" s="1" t="s">
        <v>3</v>
      </c>
      <c r="G25" s="1" t="s">
        <v>14</v>
      </c>
      <c r="H25" s="1">
        <v>512</v>
      </c>
      <c r="I25" s="1">
        <v>18</v>
      </c>
      <c r="J25" s="1">
        <v>157</v>
      </c>
      <c r="K25" s="5">
        <f>80764/1024</f>
        <v>78.87109375</v>
      </c>
      <c r="L25" s="4">
        <f t="shared" si="6"/>
        <v>0.50236365445859876</v>
      </c>
    </row>
    <row r="26" spans="1:12" x14ac:dyDescent="0.25">
      <c r="A26" s="1">
        <v>1024</v>
      </c>
      <c r="B26" s="1">
        <v>100</v>
      </c>
      <c r="C26" s="1" t="s">
        <v>13</v>
      </c>
      <c r="D26" s="1">
        <v>200</v>
      </c>
      <c r="E26" s="1">
        <f>B26*D26</f>
        <v>20000</v>
      </c>
      <c r="F26" s="1" t="s">
        <v>3</v>
      </c>
      <c r="G26" s="1" t="s">
        <v>14</v>
      </c>
      <c r="H26" s="1">
        <v>512</v>
      </c>
      <c r="I26" s="1">
        <v>18</v>
      </c>
      <c r="J26" s="1">
        <v>113</v>
      </c>
      <c r="K26" s="5">
        <f>116517/1024</f>
        <v>113.7861328125</v>
      </c>
      <c r="L26" s="4">
        <f t="shared" si="6"/>
        <v>1.0069569275442478</v>
      </c>
    </row>
    <row r="27" spans="1:12" x14ac:dyDescent="0.25">
      <c r="A27" s="1">
        <v>2048</v>
      </c>
      <c r="B27" s="1">
        <v>100</v>
      </c>
      <c r="C27" s="1" t="s">
        <v>13</v>
      </c>
      <c r="D27" s="1">
        <v>200</v>
      </c>
      <c r="E27" s="1">
        <f>B27*D27</f>
        <v>20000</v>
      </c>
      <c r="F27" s="1" t="s">
        <v>3</v>
      </c>
      <c r="G27" s="1" t="s">
        <v>14</v>
      </c>
      <c r="H27" s="1">
        <v>512</v>
      </c>
      <c r="I27" s="1">
        <v>18</v>
      </c>
      <c r="J27" s="1">
        <v>83</v>
      </c>
      <c r="K27" s="5">
        <f>171880/1024</f>
        <v>167.8515625</v>
      </c>
      <c r="L27" s="4">
        <f t="shared" si="6"/>
        <v>2.0223079819277108</v>
      </c>
    </row>
    <row r="28" spans="1:12" x14ac:dyDescent="0.25">
      <c r="A28" s="1">
        <v>4096</v>
      </c>
      <c r="B28" s="1">
        <v>100</v>
      </c>
      <c r="C28" s="1" t="s">
        <v>13</v>
      </c>
      <c r="D28" s="1">
        <v>200</v>
      </c>
      <c r="E28" s="1">
        <f>B28*D28</f>
        <v>20000</v>
      </c>
      <c r="F28" s="1" t="s">
        <v>3</v>
      </c>
      <c r="G28" s="1" t="s">
        <v>14</v>
      </c>
      <c r="H28" s="1">
        <v>512</v>
      </c>
      <c r="I28" s="1">
        <v>18</v>
      </c>
      <c r="J28" s="1">
        <v>76</v>
      </c>
      <c r="K28" s="5">
        <f>311744/1024</f>
        <v>304.4375</v>
      </c>
      <c r="L28" s="4">
        <f t="shared" si="6"/>
        <v>4.0057565789473681</v>
      </c>
    </row>
    <row r="29" spans="1:12" x14ac:dyDescent="0.25">
      <c r="A29" s="1">
        <v>8192</v>
      </c>
      <c r="B29" s="1">
        <v>100</v>
      </c>
      <c r="C29" s="1" t="s">
        <v>13</v>
      </c>
      <c r="D29" s="1">
        <v>200</v>
      </c>
      <c r="E29" s="1">
        <f>B29*D29</f>
        <v>20000</v>
      </c>
      <c r="F29" s="1" t="s">
        <v>3</v>
      </c>
      <c r="G29" s="1" t="s">
        <v>14</v>
      </c>
      <c r="H29" s="1">
        <v>512</v>
      </c>
      <c r="I29" s="1">
        <v>18</v>
      </c>
      <c r="J29" s="1">
        <v>43</v>
      </c>
      <c r="K29" s="5">
        <f>358754/1024</f>
        <v>350.345703125</v>
      </c>
      <c r="L29" s="4">
        <f t="shared" si="6"/>
        <v>8.1475744912790695</v>
      </c>
    </row>
    <row r="30" spans="1:12" x14ac:dyDescent="0.25">
      <c r="A30" s="1">
        <v>16834</v>
      </c>
      <c r="B30" s="1">
        <v>100</v>
      </c>
      <c r="C30" s="1" t="s">
        <v>13</v>
      </c>
      <c r="D30" s="1">
        <v>200</v>
      </c>
      <c r="E30" s="1">
        <f t="shared" ref="E30:E32" si="7">B30*D30</f>
        <v>20000</v>
      </c>
      <c r="F30" s="1" t="s">
        <v>3</v>
      </c>
      <c r="G30" s="1" t="s">
        <v>14</v>
      </c>
      <c r="H30" s="1">
        <v>512</v>
      </c>
      <c r="I30" s="1">
        <v>18</v>
      </c>
      <c r="J30" s="1">
        <v>23</v>
      </c>
      <c r="K30" s="5">
        <f>383132/1024</f>
        <v>374.15234375</v>
      </c>
      <c r="L30" s="4">
        <f t="shared" si="6"/>
        <v>16.267493206521738</v>
      </c>
    </row>
    <row r="31" spans="1:12" x14ac:dyDescent="0.25">
      <c r="A31" s="1">
        <v>32768</v>
      </c>
      <c r="B31" s="1">
        <v>100</v>
      </c>
      <c r="C31" s="1" t="s">
        <v>13</v>
      </c>
      <c r="D31" s="1">
        <v>200</v>
      </c>
      <c r="E31" s="1">
        <f t="shared" si="7"/>
        <v>20000</v>
      </c>
      <c r="F31" s="1" t="s">
        <v>3</v>
      </c>
      <c r="G31" s="1" t="s">
        <v>14</v>
      </c>
      <c r="H31" s="1">
        <v>512</v>
      </c>
      <c r="I31" s="1">
        <v>18</v>
      </c>
      <c r="J31" s="1">
        <v>13</v>
      </c>
      <c r="K31" s="5">
        <f>426250/1024</f>
        <v>416.259765625</v>
      </c>
      <c r="L31" s="4">
        <f t="shared" si="6"/>
        <v>32.019981971153847</v>
      </c>
    </row>
    <row r="32" spans="1:12" x14ac:dyDescent="0.25">
      <c r="A32" s="1">
        <v>65536</v>
      </c>
      <c r="B32" s="1">
        <v>100</v>
      </c>
      <c r="C32" s="1" t="s">
        <v>13</v>
      </c>
      <c r="D32" s="1">
        <v>200</v>
      </c>
      <c r="E32" s="1">
        <f t="shared" si="7"/>
        <v>20000</v>
      </c>
      <c r="F32" s="1" t="s">
        <v>3</v>
      </c>
      <c r="G32" s="1" t="s">
        <v>14</v>
      </c>
      <c r="H32" s="1">
        <v>512</v>
      </c>
      <c r="I32" s="1">
        <v>18</v>
      </c>
      <c r="J32" s="1">
        <v>6</v>
      </c>
      <c r="K32" s="5">
        <f>398298/1024</f>
        <v>388.962890625</v>
      </c>
      <c r="L32" s="4">
        <f t="shared" si="6"/>
        <v>64.8271484375</v>
      </c>
    </row>
    <row r="33" spans="1:12" x14ac:dyDescent="0.25">
      <c r="A33" s="1">
        <v>4</v>
      </c>
      <c r="B33" s="1">
        <v>100</v>
      </c>
      <c r="C33" s="1" t="s">
        <v>13</v>
      </c>
      <c r="D33" s="1">
        <v>200</v>
      </c>
      <c r="E33" s="1">
        <f>B33*D33</f>
        <v>20000</v>
      </c>
      <c r="F33" s="1" t="s">
        <v>3</v>
      </c>
      <c r="G33" s="1" t="s">
        <v>18</v>
      </c>
      <c r="H33" s="1">
        <v>512</v>
      </c>
      <c r="I33" s="1">
        <v>18</v>
      </c>
      <c r="J33" s="1" t="s">
        <v>19</v>
      </c>
      <c r="K33" s="3" t="s">
        <v>19</v>
      </c>
      <c r="L33" s="4" t="e">
        <f t="shared" si="2"/>
        <v>#VALUE!</v>
      </c>
    </row>
    <row r="34" spans="1:12" x14ac:dyDescent="0.25">
      <c r="A34" s="1">
        <v>8</v>
      </c>
      <c r="B34" s="1">
        <v>100</v>
      </c>
      <c r="C34" s="1" t="s">
        <v>13</v>
      </c>
      <c r="D34" s="1">
        <v>200</v>
      </c>
      <c r="E34" s="1">
        <f t="shared" ref="E34:E40" si="8">B34*D34</f>
        <v>20000</v>
      </c>
      <c r="F34" s="1" t="s">
        <v>3</v>
      </c>
      <c r="G34" s="3" t="s">
        <v>18</v>
      </c>
      <c r="H34" s="1">
        <v>512</v>
      </c>
      <c r="I34" s="1">
        <v>18</v>
      </c>
      <c r="J34" s="3" t="s">
        <v>19</v>
      </c>
      <c r="K34" s="3" t="s">
        <v>19</v>
      </c>
      <c r="L34" s="4" t="e">
        <f t="shared" si="2"/>
        <v>#VALUE!</v>
      </c>
    </row>
    <row r="35" spans="1:12" x14ac:dyDescent="0.25">
      <c r="A35" s="1">
        <v>16</v>
      </c>
      <c r="B35" s="1">
        <v>100</v>
      </c>
      <c r="C35" s="1" t="s">
        <v>13</v>
      </c>
      <c r="D35" s="1">
        <v>200</v>
      </c>
      <c r="E35" s="1">
        <f t="shared" si="8"/>
        <v>20000</v>
      </c>
      <c r="F35" s="1" t="s">
        <v>3</v>
      </c>
      <c r="G35" s="3" t="s">
        <v>18</v>
      </c>
      <c r="H35" s="1">
        <v>512</v>
      </c>
      <c r="I35" s="1">
        <v>18</v>
      </c>
      <c r="J35" s="3" t="s">
        <v>19</v>
      </c>
      <c r="K35" s="3" t="s">
        <v>19</v>
      </c>
      <c r="L35" s="4" t="e">
        <f t="shared" si="2"/>
        <v>#VALUE!</v>
      </c>
    </row>
    <row r="36" spans="1:12" x14ac:dyDescent="0.25">
      <c r="A36" s="1">
        <v>32</v>
      </c>
      <c r="B36" s="1">
        <v>100</v>
      </c>
      <c r="C36" s="1" t="s">
        <v>13</v>
      </c>
      <c r="D36" s="1">
        <v>200</v>
      </c>
      <c r="E36" s="1">
        <f t="shared" si="8"/>
        <v>20000</v>
      </c>
      <c r="F36" s="1" t="s">
        <v>3</v>
      </c>
      <c r="G36" s="3" t="s">
        <v>18</v>
      </c>
      <c r="H36" s="1">
        <v>512</v>
      </c>
      <c r="I36" s="1">
        <v>18</v>
      </c>
      <c r="J36" s="3" t="s">
        <v>19</v>
      </c>
      <c r="K36" s="3" t="s">
        <v>19</v>
      </c>
      <c r="L36" s="4" t="e">
        <f t="shared" si="2"/>
        <v>#VALUE!</v>
      </c>
    </row>
    <row r="37" spans="1:12" x14ac:dyDescent="0.25">
      <c r="A37" s="1">
        <v>64</v>
      </c>
      <c r="B37" s="1">
        <v>100</v>
      </c>
      <c r="C37" s="1" t="s">
        <v>13</v>
      </c>
      <c r="D37" s="1">
        <v>200</v>
      </c>
      <c r="E37" s="1">
        <f t="shared" si="8"/>
        <v>20000</v>
      </c>
      <c r="F37" s="1" t="s">
        <v>3</v>
      </c>
      <c r="G37" s="3" t="s">
        <v>18</v>
      </c>
      <c r="H37" s="1">
        <v>512</v>
      </c>
      <c r="I37" s="1">
        <v>18</v>
      </c>
      <c r="J37" s="3" t="s">
        <v>19</v>
      </c>
      <c r="K37" s="3" t="s">
        <v>19</v>
      </c>
      <c r="L37" s="4" t="e">
        <f t="shared" si="2"/>
        <v>#VALUE!</v>
      </c>
    </row>
    <row r="38" spans="1:12" x14ac:dyDescent="0.25">
      <c r="A38" s="1">
        <v>128</v>
      </c>
      <c r="B38" s="1">
        <v>100</v>
      </c>
      <c r="C38" s="1" t="s">
        <v>13</v>
      </c>
      <c r="D38" s="1">
        <v>200</v>
      </c>
      <c r="E38" s="1">
        <f t="shared" si="8"/>
        <v>20000</v>
      </c>
      <c r="F38" s="1" t="s">
        <v>3</v>
      </c>
      <c r="G38" s="3" t="s">
        <v>18</v>
      </c>
      <c r="H38" s="1">
        <v>512</v>
      </c>
      <c r="I38" s="1">
        <v>18</v>
      </c>
      <c r="J38" s="3" t="s">
        <v>19</v>
      </c>
      <c r="K38" s="3" t="s">
        <v>19</v>
      </c>
      <c r="L38" s="4" t="e">
        <f t="shared" si="2"/>
        <v>#VALUE!</v>
      </c>
    </row>
    <row r="39" spans="1:12" x14ac:dyDescent="0.25">
      <c r="A39" s="1">
        <v>256</v>
      </c>
      <c r="B39" s="1">
        <v>100</v>
      </c>
      <c r="C39" s="1" t="s">
        <v>13</v>
      </c>
      <c r="D39" s="1">
        <v>200</v>
      </c>
      <c r="E39" s="1">
        <f t="shared" si="8"/>
        <v>20000</v>
      </c>
      <c r="F39" s="1" t="s">
        <v>3</v>
      </c>
      <c r="G39" s="3" t="s">
        <v>18</v>
      </c>
      <c r="H39" s="1">
        <v>512</v>
      </c>
      <c r="I39" s="1">
        <v>18</v>
      </c>
      <c r="J39" s="3" t="s">
        <v>19</v>
      </c>
      <c r="K39" s="3" t="s">
        <v>19</v>
      </c>
      <c r="L39" s="4" t="e">
        <f t="shared" si="2"/>
        <v>#VALUE!</v>
      </c>
    </row>
    <row r="40" spans="1:12" x14ac:dyDescent="0.25">
      <c r="A40" s="1">
        <v>512</v>
      </c>
      <c r="B40" s="1">
        <v>100</v>
      </c>
      <c r="C40" s="1" t="s">
        <v>13</v>
      </c>
      <c r="D40" s="1">
        <v>200</v>
      </c>
      <c r="E40" s="1">
        <f t="shared" si="8"/>
        <v>20000</v>
      </c>
      <c r="F40" s="1" t="s">
        <v>3</v>
      </c>
      <c r="G40" s="3" t="s">
        <v>18</v>
      </c>
      <c r="H40" s="1">
        <v>512</v>
      </c>
      <c r="I40" s="1">
        <v>18</v>
      </c>
      <c r="J40" s="3" t="s">
        <v>19</v>
      </c>
      <c r="K40" s="3" t="s">
        <v>19</v>
      </c>
      <c r="L40" s="4" t="e">
        <f t="shared" si="2"/>
        <v>#VALUE!</v>
      </c>
    </row>
    <row r="41" spans="1:12" x14ac:dyDescent="0.25">
      <c r="A41" s="1">
        <v>1024</v>
      </c>
      <c r="B41" s="1">
        <v>100</v>
      </c>
      <c r="C41" s="1" t="s">
        <v>13</v>
      </c>
      <c r="D41" s="1">
        <v>200</v>
      </c>
      <c r="E41" s="1">
        <f>B41*D41</f>
        <v>20000</v>
      </c>
      <c r="F41" s="1" t="s">
        <v>3</v>
      </c>
      <c r="G41" s="3" t="s">
        <v>18</v>
      </c>
      <c r="H41" s="1">
        <v>512</v>
      </c>
      <c r="I41" s="1">
        <v>18</v>
      </c>
      <c r="J41" s="3" t="s">
        <v>19</v>
      </c>
      <c r="K41" s="3" t="s">
        <v>19</v>
      </c>
      <c r="L41" s="4" t="e">
        <f t="shared" si="2"/>
        <v>#VALUE!</v>
      </c>
    </row>
    <row r="42" spans="1:12" x14ac:dyDescent="0.25">
      <c r="A42" s="1">
        <v>2048</v>
      </c>
      <c r="B42" s="1">
        <v>100</v>
      </c>
      <c r="C42" s="1" t="s">
        <v>13</v>
      </c>
      <c r="D42" s="1">
        <v>200</v>
      </c>
      <c r="E42" s="1">
        <f>B42*D42</f>
        <v>20000</v>
      </c>
      <c r="F42" s="1" t="s">
        <v>3</v>
      </c>
      <c r="G42" s="3" t="s">
        <v>18</v>
      </c>
      <c r="H42" s="1">
        <v>512</v>
      </c>
      <c r="I42" s="1">
        <v>18</v>
      </c>
      <c r="J42" s="3" t="s">
        <v>19</v>
      </c>
      <c r="K42" s="3" t="s">
        <v>19</v>
      </c>
      <c r="L42" s="4" t="e">
        <f t="shared" si="2"/>
        <v>#VALUE!</v>
      </c>
    </row>
    <row r="43" spans="1:12" x14ac:dyDescent="0.25">
      <c r="A43" s="1">
        <v>4096</v>
      </c>
      <c r="B43" s="1">
        <v>100</v>
      </c>
      <c r="C43" s="1" t="s">
        <v>13</v>
      </c>
      <c r="D43" s="1">
        <v>200</v>
      </c>
      <c r="E43" s="1">
        <f>B43*D43</f>
        <v>20000</v>
      </c>
      <c r="F43" s="1" t="s">
        <v>3</v>
      </c>
      <c r="G43" s="3" t="s">
        <v>18</v>
      </c>
      <c r="H43" s="1">
        <v>512</v>
      </c>
      <c r="I43" s="1">
        <v>18</v>
      </c>
      <c r="J43" s="3" t="s">
        <v>19</v>
      </c>
      <c r="K43" s="3" t="s">
        <v>19</v>
      </c>
      <c r="L43" s="4" t="e">
        <f t="shared" si="2"/>
        <v>#VALUE!</v>
      </c>
    </row>
    <row r="44" spans="1:12" x14ac:dyDescent="0.25">
      <c r="A44" s="1">
        <v>8192</v>
      </c>
      <c r="B44" s="1">
        <v>100</v>
      </c>
      <c r="C44" s="1" t="s">
        <v>13</v>
      </c>
      <c r="D44" s="1">
        <v>200</v>
      </c>
      <c r="E44" s="1">
        <f>B44*D44</f>
        <v>20000</v>
      </c>
      <c r="F44" s="1" t="s">
        <v>3</v>
      </c>
      <c r="G44" s="3" t="s">
        <v>18</v>
      </c>
      <c r="H44" s="1">
        <v>512</v>
      </c>
      <c r="I44" s="1">
        <v>18</v>
      </c>
      <c r="J44" s="3" t="s">
        <v>19</v>
      </c>
      <c r="K44" s="3" t="s">
        <v>19</v>
      </c>
      <c r="L44" s="4" t="e">
        <f t="shared" si="2"/>
        <v>#VALUE!</v>
      </c>
    </row>
    <row r="45" spans="1:12" x14ac:dyDescent="0.25">
      <c r="A45" s="1">
        <v>16834</v>
      </c>
      <c r="B45" s="1">
        <v>100</v>
      </c>
      <c r="C45" s="1" t="s">
        <v>13</v>
      </c>
      <c r="D45" s="1">
        <v>200</v>
      </c>
      <c r="E45" s="1">
        <f t="shared" ref="E45:E47" si="9">B45*D45</f>
        <v>20000</v>
      </c>
      <c r="F45" s="1" t="s">
        <v>3</v>
      </c>
      <c r="G45" s="3" t="s">
        <v>18</v>
      </c>
      <c r="H45" s="1">
        <v>512</v>
      </c>
      <c r="I45" s="1">
        <v>18</v>
      </c>
      <c r="J45" s="3" t="s">
        <v>19</v>
      </c>
      <c r="K45" s="3" t="s">
        <v>19</v>
      </c>
      <c r="L45" s="4" t="e">
        <f t="shared" si="2"/>
        <v>#VALUE!</v>
      </c>
    </row>
    <row r="46" spans="1:12" x14ac:dyDescent="0.25">
      <c r="A46" s="1">
        <v>32768</v>
      </c>
      <c r="B46" s="1">
        <v>100</v>
      </c>
      <c r="C46" s="1" t="s">
        <v>13</v>
      </c>
      <c r="D46" s="1">
        <v>200</v>
      </c>
      <c r="E46" s="1">
        <f t="shared" si="9"/>
        <v>20000</v>
      </c>
      <c r="F46" s="1" t="s">
        <v>3</v>
      </c>
      <c r="G46" s="3" t="s">
        <v>18</v>
      </c>
      <c r="H46" s="1">
        <v>512</v>
      </c>
      <c r="I46" s="1">
        <v>18</v>
      </c>
      <c r="J46" s="3" t="s">
        <v>19</v>
      </c>
      <c r="K46" s="3" t="s">
        <v>19</v>
      </c>
      <c r="L46" s="4" t="e">
        <f t="shared" si="2"/>
        <v>#VALUE!</v>
      </c>
    </row>
    <row r="47" spans="1:12" x14ac:dyDescent="0.25">
      <c r="A47" s="1">
        <v>65536</v>
      </c>
      <c r="B47" s="1">
        <v>100</v>
      </c>
      <c r="C47" s="1" t="s">
        <v>13</v>
      </c>
      <c r="D47" s="1">
        <v>200</v>
      </c>
      <c r="E47" s="1">
        <f t="shared" si="9"/>
        <v>20000</v>
      </c>
      <c r="F47" s="1" t="s">
        <v>3</v>
      </c>
      <c r="G47" s="3" t="s">
        <v>18</v>
      </c>
      <c r="H47" s="1">
        <v>512</v>
      </c>
      <c r="I47" s="1">
        <v>18</v>
      </c>
      <c r="J47" s="3" t="s">
        <v>19</v>
      </c>
      <c r="K47" s="3" t="s">
        <v>19</v>
      </c>
      <c r="L47" s="4" t="e">
        <f t="shared" si="2"/>
        <v>#VALUE!</v>
      </c>
    </row>
    <row r="48" spans="1:12" x14ac:dyDescent="0.25">
      <c r="A48" s="1">
        <v>4</v>
      </c>
      <c r="B48" s="1">
        <v>100</v>
      </c>
      <c r="C48" s="1" t="s">
        <v>13</v>
      </c>
      <c r="D48" s="1">
        <v>200</v>
      </c>
      <c r="E48" s="1">
        <f>B48*D48</f>
        <v>20000</v>
      </c>
      <c r="F48" s="1" t="s">
        <v>3</v>
      </c>
      <c r="G48" s="1" t="s">
        <v>17</v>
      </c>
      <c r="H48" s="1">
        <v>512</v>
      </c>
      <c r="I48" s="1">
        <v>18</v>
      </c>
      <c r="J48" s="1">
        <v>10333</v>
      </c>
      <c r="K48" s="5">
        <f>41335/1024</f>
        <v>40.3662109375</v>
      </c>
      <c r="L48" s="4">
        <f t="shared" si="2"/>
        <v>3.9065335272912031E-3</v>
      </c>
    </row>
    <row r="49" spans="1:12" x14ac:dyDescent="0.25">
      <c r="A49" s="1">
        <v>8</v>
      </c>
      <c r="B49" s="1">
        <v>100</v>
      </c>
      <c r="C49" s="1" t="s">
        <v>13</v>
      </c>
      <c r="D49" s="1">
        <v>200</v>
      </c>
      <c r="E49" s="1">
        <f t="shared" ref="E49:E55" si="10">B49*D49</f>
        <v>20000</v>
      </c>
      <c r="F49" s="1" t="s">
        <v>3</v>
      </c>
      <c r="G49" s="3" t="s">
        <v>17</v>
      </c>
      <c r="H49" s="1">
        <v>512</v>
      </c>
      <c r="I49" s="1">
        <v>18</v>
      </c>
      <c r="J49" s="1">
        <v>10094</v>
      </c>
      <c r="K49" s="5">
        <f>80754/1024</f>
        <v>78.861328125</v>
      </c>
      <c r="L49" s="4">
        <f t="shared" si="2"/>
        <v>7.8126934936596001E-3</v>
      </c>
    </row>
    <row r="50" spans="1:12" x14ac:dyDescent="0.25">
      <c r="A50" s="1">
        <v>16</v>
      </c>
      <c r="B50" s="1">
        <v>100</v>
      </c>
      <c r="C50" s="1" t="s">
        <v>13</v>
      </c>
      <c r="D50" s="1">
        <v>200</v>
      </c>
      <c r="E50" s="1">
        <f t="shared" si="10"/>
        <v>20000</v>
      </c>
      <c r="F50" s="1" t="s">
        <v>3</v>
      </c>
      <c r="G50" s="3" t="s">
        <v>17</v>
      </c>
      <c r="H50" s="1">
        <v>512</v>
      </c>
      <c r="I50" s="1">
        <v>18</v>
      </c>
      <c r="J50" s="1">
        <v>9800</v>
      </c>
      <c r="K50" s="5">
        <f>156838/1024</f>
        <v>153.162109375</v>
      </c>
      <c r="L50" s="4">
        <f t="shared" si="2"/>
        <v>1.5628786670918368E-2</v>
      </c>
    </row>
    <row r="51" spans="1:12" x14ac:dyDescent="0.25">
      <c r="A51" s="1">
        <v>32</v>
      </c>
      <c r="B51" s="1">
        <v>100</v>
      </c>
      <c r="C51" s="1" t="s">
        <v>13</v>
      </c>
      <c r="D51" s="1">
        <v>200</v>
      </c>
      <c r="E51" s="1">
        <f t="shared" si="10"/>
        <v>20000</v>
      </c>
      <c r="F51" s="1" t="s">
        <v>3</v>
      </c>
      <c r="G51" s="3" t="s">
        <v>17</v>
      </c>
      <c r="H51" s="1">
        <v>512</v>
      </c>
      <c r="I51" s="1">
        <v>18</v>
      </c>
      <c r="J51" s="1">
        <v>9470</v>
      </c>
      <c r="K51" s="5">
        <f>303062/1024</f>
        <v>295.958984375</v>
      </c>
      <c r="L51" s="4">
        <f t="shared" si="2"/>
        <v>3.1252268677402321E-2</v>
      </c>
    </row>
    <row r="52" spans="1:12" x14ac:dyDescent="0.25">
      <c r="A52" s="1">
        <v>64</v>
      </c>
      <c r="B52" s="1">
        <v>100</v>
      </c>
      <c r="C52" s="1" t="s">
        <v>13</v>
      </c>
      <c r="D52" s="1">
        <v>200</v>
      </c>
      <c r="E52" s="1">
        <f t="shared" si="10"/>
        <v>20000</v>
      </c>
      <c r="F52" s="1" t="s">
        <v>3</v>
      </c>
      <c r="G52" s="3" t="s">
        <v>17</v>
      </c>
      <c r="H52" s="1">
        <v>512</v>
      </c>
      <c r="I52" s="1">
        <v>18</v>
      </c>
      <c r="J52" s="1">
        <v>5241</v>
      </c>
      <c r="K52" s="5">
        <v>338</v>
      </c>
      <c r="L52" s="4">
        <f>K52/J52</f>
        <v>6.4491509253959162E-2</v>
      </c>
    </row>
    <row r="53" spans="1:12" x14ac:dyDescent="0.25">
      <c r="A53" s="1">
        <v>128</v>
      </c>
      <c r="B53" s="1">
        <v>100</v>
      </c>
      <c r="C53" s="1" t="s">
        <v>13</v>
      </c>
      <c r="D53" s="1">
        <v>200</v>
      </c>
      <c r="E53" s="1">
        <f t="shared" si="10"/>
        <v>20000</v>
      </c>
      <c r="F53" s="1" t="s">
        <v>3</v>
      </c>
      <c r="G53" s="3" t="s">
        <v>17</v>
      </c>
      <c r="H53" s="1">
        <v>512</v>
      </c>
      <c r="I53" s="1">
        <v>18</v>
      </c>
      <c r="J53" s="1">
        <v>1593</v>
      </c>
      <c r="K53" s="5">
        <f>203954/1024</f>
        <v>199.173828125</v>
      </c>
      <c r="L53" s="4">
        <f t="shared" si="2"/>
        <v>0.12503065167922159</v>
      </c>
    </row>
    <row r="54" spans="1:12" x14ac:dyDescent="0.25">
      <c r="A54" s="1">
        <v>256</v>
      </c>
      <c r="B54" s="1">
        <v>100</v>
      </c>
      <c r="C54" s="1" t="s">
        <v>13</v>
      </c>
      <c r="D54" s="1">
        <v>200</v>
      </c>
      <c r="E54" s="1">
        <f t="shared" si="10"/>
        <v>20000</v>
      </c>
      <c r="F54" s="1" t="s">
        <v>3</v>
      </c>
      <c r="G54" s="3" t="s">
        <v>17</v>
      </c>
      <c r="H54" s="1">
        <v>512</v>
      </c>
      <c r="I54" s="1">
        <v>18</v>
      </c>
      <c r="J54" s="1">
        <v>617</v>
      </c>
      <c r="K54" s="5">
        <f>158043/1024</f>
        <v>154.3388671875</v>
      </c>
      <c r="L54" s="4">
        <f t="shared" si="2"/>
        <v>0.25014403109805511</v>
      </c>
    </row>
    <row r="55" spans="1:12" x14ac:dyDescent="0.25">
      <c r="A55" s="1">
        <v>512</v>
      </c>
      <c r="B55" s="1">
        <v>100</v>
      </c>
      <c r="C55" s="1" t="s">
        <v>13</v>
      </c>
      <c r="D55" s="1">
        <v>200</v>
      </c>
      <c r="E55" s="1">
        <f t="shared" si="10"/>
        <v>20000</v>
      </c>
      <c r="F55" s="1" t="s">
        <v>3</v>
      </c>
      <c r="G55" s="3" t="s">
        <v>17</v>
      </c>
      <c r="H55" s="1">
        <v>512</v>
      </c>
      <c r="I55" s="1">
        <v>18</v>
      </c>
      <c r="J55" s="1">
        <v>293</v>
      </c>
      <c r="K55" s="5">
        <f>150512/1024</f>
        <v>146.984375</v>
      </c>
      <c r="L55" s="4">
        <f t="shared" si="2"/>
        <v>0.50165315699658708</v>
      </c>
    </row>
    <row r="56" spans="1:12" x14ac:dyDescent="0.25">
      <c r="A56" s="1">
        <v>1024</v>
      </c>
      <c r="B56" s="1">
        <v>100</v>
      </c>
      <c r="C56" s="1" t="s">
        <v>13</v>
      </c>
      <c r="D56" s="1">
        <v>200</v>
      </c>
      <c r="E56" s="1">
        <f>B56*D56</f>
        <v>20000</v>
      </c>
      <c r="F56" s="1" t="s">
        <v>3</v>
      </c>
      <c r="G56" s="3" t="s">
        <v>17</v>
      </c>
      <c r="H56" s="1">
        <v>512</v>
      </c>
      <c r="I56" s="1">
        <v>18</v>
      </c>
      <c r="J56" s="1">
        <v>173</v>
      </c>
      <c r="K56" s="5">
        <f>178025/1024</f>
        <v>173.8525390625</v>
      </c>
      <c r="L56" s="4">
        <f t="shared" si="2"/>
        <v>1.0049279714595376</v>
      </c>
    </row>
    <row r="57" spans="1:12" x14ac:dyDescent="0.25">
      <c r="A57" s="1">
        <v>2048</v>
      </c>
      <c r="B57" s="1">
        <v>100</v>
      </c>
      <c r="C57" s="1" t="s">
        <v>13</v>
      </c>
      <c r="D57" s="1">
        <v>200</v>
      </c>
      <c r="E57" s="1">
        <f>B57*D57</f>
        <v>20000</v>
      </c>
      <c r="F57" s="1" t="s">
        <v>3</v>
      </c>
      <c r="G57" s="3" t="s">
        <v>17</v>
      </c>
      <c r="H57" s="1">
        <v>512</v>
      </c>
      <c r="I57" s="1">
        <v>18</v>
      </c>
      <c r="J57" s="1">
        <v>113</v>
      </c>
      <c r="K57" s="5">
        <f>232796/1024</f>
        <v>227.33984375</v>
      </c>
      <c r="L57" s="4">
        <f t="shared" si="2"/>
        <v>2.0118570243362832</v>
      </c>
    </row>
    <row r="58" spans="1:12" x14ac:dyDescent="0.25">
      <c r="A58" s="1">
        <v>4096</v>
      </c>
      <c r="B58" s="1">
        <v>100</v>
      </c>
      <c r="C58" s="1" t="s">
        <v>13</v>
      </c>
      <c r="D58" s="1">
        <v>200</v>
      </c>
      <c r="E58" s="1">
        <f>B58*D58</f>
        <v>20000</v>
      </c>
      <c r="F58" s="1" t="s">
        <v>3</v>
      </c>
      <c r="G58" s="3" t="s">
        <v>17</v>
      </c>
      <c r="H58" s="1">
        <v>512</v>
      </c>
      <c r="I58" s="1">
        <v>18</v>
      </c>
      <c r="J58" s="1">
        <v>65</v>
      </c>
      <c r="K58" s="5">
        <f>269797/1024</f>
        <v>263.4736328125</v>
      </c>
      <c r="L58" s="4">
        <f t="shared" si="2"/>
        <v>4.0534405048076927</v>
      </c>
    </row>
    <row r="59" spans="1:12" x14ac:dyDescent="0.25">
      <c r="A59" s="1">
        <v>8192</v>
      </c>
      <c r="B59" s="1">
        <v>100</v>
      </c>
      <c r="C59" s="1" t="s">
        <v>13</v>
      </c>
      <c r="D59" s="1">
        <v>200</v>
      </c>
      <c r="E59" s="1">
        <f>B59*D59</f>
        <v>20000</v>
      </c>
      <c r="F59" s="1" t="s">
        <v>3</v>
      </c>
      <c r="G59" s="3" t="s">
        <v>17</v>
      </c>
      <c r="H59" s="1">
        <v>512</v>
      </c>
      <c r="I59" s="1">
        <v>18</v>
      </c>
      <c r="J59" s="1">
        <v>29</v>
      </c>
      <c r="K59" s="5">
        <f>238547/1024</f>
        <v>232.9560546875</v>
      </c>
      <c r="L59" s="4">
        <f t="shared" si="2"/>
        <v>8.032967403017242</v>
      </c>
    </row>
    <row r="60" spans="1:12" x14ac:dyDescent="0.25">
      <c r="A60" s="1">
        <v>16834</v>
      </c>
      <c r="B60" s="1">
        <v>100</v>
      </c>
      <c r="C60" s="1" t="s">
        <v>13</v>
      </c>
      <c r="D60" s="1">
        <v>200</v>
      </c>
      <c r="E60" s="1">
        <f t="shared" ref="E60:E62" si="11">B60*D60</f>
        <v>20000</v>
      </c>
      <c r="F60" s="1" t="s">
        <v>3</v>
      </c>
      <c r="G60" s="3" t="s">
        <v>17</v>
      </c>
      <c r="H60" s="1">
        <v>512</v>
      </c>
      <c r="I60" s="1">
        <v>18</v>
      </c>
      <c r="J60" s="1">
        <v>15</v>
      </c>
      <c r="K60" s="5">
        <f>262036/1024</f>
        <v>255.89453125</v>
      </c>
      <c r="L60" s="4">
        <f t="shared" si="2"/>
        <v>17.059635416666666</v>
      </c>
    </row>
    <row r="61" spans="1:12" x14ac:dyDescent="0.25">
      <c r="A61" s="1">
        <v>32768</v>
      </c>
      <c r="B61" s="1">
        <v>100</v>
      </c>
      <c r="C61" s="1" t="s">
        <v>13</v>
      </c>
      <c r="D61" s="1">
        <v>200</v>
      </c>
      <c r="E61" s="1">
        <f t="shared" si="11"/>
        <v>20000</v>
      </c>
      <c r="F61" s="1" t="s">
        <v>3</v>
      </c>
      <c r="G61" s="3" t="s">
        <v>17</v>
      </c>
      <c r="H61" s="1">
        <v>512</v>
      </c>
      <c r="I61" s="1">
        <v>18</v>
      </c>
      <c r="J61" s="1">
        <v>7</v>
      </c>
      <c r="K61" s="5">
        <f>230912/1024</f>
        <v>225.5</v>
      </c>
      <c r="L61" s="4">
        <f t="shared" si="2"/>
        <v>32.214285714285715</v>
      </c>
    </row>
    <row r="62" spans="1:12" x14ac:dyDescent="0.25">
      <c r="A62" s="1">
        <v>65536</v>
      </c>
      <c r="B62" s="1">
        <v>100</v>
      </c>
      <c r="C62" s="1" t="s">
        <v>13</v>
      </c>
      <c r="D62" s="1">
        <v>200</v>
      </c>
      <c r="E62" s="1">
        <f t="shared" si="11"/>
        <v>20000</v>
      </c>
      <c r="F62" s="1" t="s">
        <v>3</v>
      </c>
      <c r="G62" s="3" t="s">
        <v>17</v>
      </c>
      <c r="H62" s="1">
        <v>512</v>
      </c>
      <c r="I62" s="1">
        <v>18</v>
      </c>
      <c r="J62" s="1">
        <v>4</v>
      </c>
      <c r="K62" s="5">
        <f>278900/1024</f>
        <v>272.36328125</v>
      </c>
      <c r="L62" s="4">
        <f t="shared" si="2"/>
        <v>68.0908203125</v>
      </c>
    </row>
    <row r="63" spans="1:12" x14ac:dyDescent="0.25">
      <c r="A63" s="3">
        <v>4</v>
      </c>
      <c r="B63" s="3">
        <v>100</v>
      </c>
      <c r="C63" s="3" t="s">
        <v>13</v>
      </c>
      <c r="D63" s="3">
        <v>200</v>
      </c>
      <c r="E63" s="3">
        <f>B63*D63</f>
        <v>20000</v>
      </c>
      <c r="F63" s="3" t="s">
        <v>3</v>
      </c>
      <c r="G63" s="3" t="s">
        <v>14</v>
      </c>
      <c r="H63" s="3">
        <v>512</v>
      </c>
      <c r="I63" s="3">
        <v>33</v>
      </c>
      <c r="J63" s="1">
        <v>11958</v>
      </c>
      <c r="K63" s="5">
        <f>47832/1024</f>
        <v>46.7109375</v>
      </c>
      <c r="L63" s="4">
        <f t="shared" si="2"/>
        <v>3.90625E-3</v>
      </c>
    </row>
    <row r="64" spans="1:12" x14ac:dyDescent="0.25">
      <c r="A64" s="3">
        <v>8</v>
      </c>
      <c r="B64" s="3">
        <v>100</v>
      </c>
      <c r="C64" s="3" t="s">
        <v>13</v>
      </c>
      <c r="D64" s="3">
        <v>200</v>
      </c>
      <c r="E64" s="3">
        <f t="shared" ref="E64:E70" si="12">B64*D64</f>
        <v>20000</v>
      </c>
      <c r="F64" s="3" t="s">
        <v>3</v>
      </c>
      <c r="G64" s="3" t="s">
        <v>14</v>
      </c>
      <c r="H64" s="3">
        <v>512</v>
      </c>
      <c r="I64" s="3">
        <v>33</v>
      </c>
      <c r="J64" s="1">
        <v>11694</v>
      </c>
      <c r="K64" s="5">
        <f>93554/1024</f>
        <v>91.361328125</v>
      </c>
      <c r="L64" s="4">
        <f t="shared" si="2"/>
        <v>7.8126670194116638E-3</v>
      </c>
    </row>
    <row r="65" spans="1:12" x14ac:dyDescent="0.25">
      <c r="A65" s="3">
        <v>16</v>
      </c>
      <c r="B65" s="3">
        <v>100</v>
      </c>
      <c r="C65" s="3" t="s">
        <v>13</v>
      </c>
      <c r="D65" s="3">
        <v>200</v>
      </c>
      <c r="E65" s="3">
        <f t="shared" si="12"/>
        <v>20000</v>
      </c>
      <c r="F65" s="3" t="s">
        <v>3</v>
      </c>
      <c r="G65" s="3" t="s">
        <v>14</v>
      </c>
      <c r="H65" s="3">
        <v>512</v>
      </c>
      <c r="I65" s="3">
        <v>33</v>
      </c>
      <c r="J65" s="3">
        <v>9822</v>
      </c>
      <c r="K65" s="5">
        <f>157155/1024</f>
        <v>153.4716796875</v>
      </c>
      <c r="L65" s="4">
        <f t="shared" si="2"/>
        <v>1.5625298278100185E-2</v>
      </c>
    </row>
    <row r="66" spans="1:12" x14ac:dyDescent="0.25">
      <c r="A66" s="3">
        <v>32</v>
      </c>
      <c r="B66" s="3">
        <v>100</v>
      </c>
      <c r="C66" s="3" t="s">
        <v>13</v>
      </c>
      <c r="D66" s="3">
        <v>200</v>
      </c>
      <c r="E66" s="3">
        <f t="shared" si="12"/>
        <v>20000</v>
      </c>
      <c r="F66" s="3" t="s">
        <v>3</v>
      </c>
      <c r="G66" s="3" t="s">
        <v>14</v>
      </c>
      <c r="H66" s="3">
        <v>512</v>
      </c>
      <c r="I66" s="3">
        <v>33</v>
      </c>
      <c r="J66" s="1">
        <v>9149</v>
      </c>
      <c r="K66" s="5">
        <f>292768/1024</f>
        <v>285.90625</v>
      </c>
      <c r="L66" s="4">
        <f t="shared" si="2"/>
        <v>3.125E-2</v>
      </c>
    </row>
    <row r="67" spans="1:12" x14ac:dyDescent="0.25">
      <c r="A67" s="3">
        <v>64</v>
      </c>
      <c r="B67" s="3">
        <v>100</v>
      </c>
      <c r="C67" s="3" t="s">
        <v>13</v>
      </c>
      <c r="D67" s="3">
        <v>200</v>
      </c>
      <c r="E67" s="3">
        <f t="shared" si="12"/>
        <v>20000</v>
      </c>
      <c r="F67" s="3" t="s">
        <v>3</v>
      </c>
      <c r="G67" s="3" t="s">
        <v>14</v>
      </c>
      <c r="H67" s="3">
        <v>512</v>
      </c>
      <c r="I67" s="3">
        <v>33</v>
      </c>
      <c r="J67" s="1">
        <v>1845</v>
      </c>
      <c r="K67" s="5">
        <f>118100/1024</f>
        <v>115.33203125</v>
      </c>
      <c r="L67" s="4">
        <f t="shared" si="2"/>
        <v>6.2510586043360433E-2</v>
      </c>
    </row>
    <row r="68" spans="1:12" x14ac:dyDescent="0.25">
      <c r="A68" s="3">
        <v>128</v>
      </c>
      <c r="B68" s="3">
        <v>100</v>
      </c>
      <c r="C68" s="3" t="s">
        <v>13</v>
      </c>
      <c r="D68" s="3">
        <v>200</v>
      </c>
      <c r="E68" s="3">
        <f t="shared" si="12"/>
        <v>20000</v>
      </c>
      <c r="F68" s="3" t="s">
        <v>3</v>
      </c>
      <c r="G68" s="3" t="s">
        <v>14</v>
      </c>
      <c r="H68" s="3">
        <v>512</v>
      </c>
      <c r="I68" s="3">
        <v>33</v>
      </c>
      <c r="J68" s="1">
        <v>429</v>
      </c>
      <c r="K68" s="5">
        <f>55029/1024</f>
        <v>53.7392578125</v>
      </c>
      <c r="L68" s="4">
        <f t="shared" si="2"/>
        <v>0.12526633522727273</v>
      </c>
    </row>
    <row r="69" spans="1:12" x14ac:dyDescent="0.25">
      <c r="A69" s="3">
        <v>256</v>
      </c>
      <c r="B69" s="3">
        <v>100</v>
      </c>
      <c r="C69" s="3" t="s">
        <v>13</v>
      </c>
      <c r="D69" s="3">
        <v>200</v>
      </c>
      <c r="E69" s="3">
        <f t="shared" si="12"/>
        <v>20000</v>
      </c>
      <c r="F69" s="3" t="s">
        <v>3</v>
      </c>
      <c r="G69" s="3" t="s">
        <v>14</v>
      </c>
      <c r="H69" s="3">
        <v>512</v>
      </c>
      <c r="I69" s="3">
        <v>33</v>
      </c>
      <c r="J69" s="1">
        <v>217</v>
      </c>
      <c r="K69" s="5">
        <f>55732/1024</f>
        <v>54.42578125</v>
      </c>
      <c r="L69" s="4">
        <f t="shared" si="2"/>
        <v>0.25081005184331795</v>
      </c>
    </row>
    <row r="70" spans="1:12" x14ac:dyDescent="0.25">
      <c r="A70" s="3">
        <v>512</v>
      </c>
      <c r="B70" s="3">
        <v>100</v>
      </c>
      <c r="C70" s="3" t="s">
        <v>13</v>
      </c>
      <c r="D70" s="3">
        <v>200</v>
      </c>
      <c r="E70" s="3">
        <f t="shared" si="12"/>
        <v>20000</v>
      </c>
      <c r="F70" s="3" t="s">
        <v>3</v>
      </c>
      <c r="G70" s="3" t="s">
        <v>14</v>
      </c>
      <c r="H70" s="3">
        <v>512</v>
      </c>
      <c r="I70" s="3">
        <v>33</v>
      </c>
      <c r="J70" s="1">
        <v>158</v>
      </c>
      <c r="K70" s="5">
        <f>80959/1024</f>
        <v>79.0615234375</v>
      </c>
      <c r="L70" s="4">
        <f t="shared" ref="L70:L92" si="13">K70/J70</f>
        <v>0.50038938884493667</v>
      </c>
    </row>
    <row r="71" spans="1:12" x14ac:dyDescent="0.25">
      <c r="A71" s="3">
        <v>1024</v>
      </c>
      <c r="B71" s="3">
        <v>100</v>
      </c>
      <c r="C71" s="3" t="s">
        <v>13</v>
      </c>
      <c r="D71" s="3">
        <v>200</v>
      </c>
      <c r="E71" s="3">
        <f>B71*D71</f>
        <v>20000</v>
      </c>
      <c r="F71" s="3" t="s">
        <v>3</v>
      </c>
      <c r="G71" s="3" t="s">
        <v>14</v>
      </c>
      <c r="H71" s="3">
        <v>512</v>
      </c>
      <c r="I71" s="3">
        <v>33</v>
      </c>
      <c r="J71" s="1">
        <v>107</v>
      </c>
      <c r="K71" s="5">
        <f>110311/1024</f>
        <v>107.7255859375</v>
      </c>
      <c r="L71" s="4">
        <f t="shared" si="13"/>
        <v>1.0067811769859814</v>
      </c>
    </row>
    <row r="72" spans="1:12" x14ac:dyDescent="0.25">
      <c r="A72" s="3">
        <v>2048</v>
      </c>
      <c r="B72" s="3">
        <v>100</v>
      </c>
      <c r="C72" s="3" t="s">
        <v>13</v>
      </c>
      <c r="D72" s="3">
        <v>200</v>
      </c>
      <c r="E72" s="3">
        <f>B72*D72</f>
        <v>20000</v>
      </c>
      <c r="F72" s="3" t="s">
        <v>3</v>
      </c>
      <c r="G72" s="3" t="s">
        <v>14</v>
      </c>
      <c r="H72" s="3">
        <v>512</v>
      </c>
      <c r="I72" s="3">
        <v>33</v>
      </c>
      <c r="J72" s="1">
        <v>85</v>
      </c>
      <c r="K72" s="5">
        <f>175524/1024</f>
        <v>171.41015625</v>
      </c>
      <c r="L72" s="4">
        <f t="shared" si="13"/>
        <v>2.0165900735294118</v>
      </c>
    </row>
    <row r="73" spans="1:12" x14ac:dyDescent="0.25">
      <c r="A73" s="3">
        <v>4096</v>
      </c>
      <c r="B73" s="3">
        <v>100</v>
      </c>
      <c r="C73" s="3" t="s">
        <v>13</v>
      </c>
      <c r="D73" s="3">
        <v>200</v>
      </c>
      <c r="E73" s="3">
        <f>B73*D73</f>
        <v>20000</v>
      </c>
      <c r="F73" s="3" t="s">
        <v>3</v>
      </c>
      <c r="G73" s="3" t="s">
        <v>14</v>
      </c>
      <c r="H73" s="3">
        <v>512</v>
      </c>
      <c r="I73" s="3">
        <v>33</v>
      </c>
      <c r="J73" s="1">
        <v>76</v>
      </c>
      <c r="K73" s="5">
        <f>314535/1024</f>
        <v>307.1630859375</v>
      </c>
      <c r="L73" s="4">
        <f t="shared" si="13"/>
        <v>4.0416195518092106</v>
      </c>
    </row>
    <row r="74" spans="1:12" x14ac:dyDescent="0.25">
      <c r="A74" s="3">
        <v>8192</v>
      </c>
      <c r="B74" s="3">
        <v>100</v>
      </c>
      <c r="C74" s="3" t="s">
        <v>13</v>
      </c>
      <c r="D74" s="3">
        <v>200</v>
      </c>
      <c r="E74" s="3">
        <f>B74*D74</f>
        <v>20000</v>
      </c>
      <c r="F74" s="3" t="s">
        <v>3</v>
      </c>
      <c r="G74" s="3" t="s">
        <v>14</v>
      </c>
      <c r="H74" s="3">
        <v>512</v>
      </c>
      <c r="I74" s="3">
        <v>33</v>
      </c>
      <c r="J74" s="1">
        <v>53</v>
      </c>
      <c r="K74" s="5">
        <f>440795/1024</f>
        <v>430.4638671875</v>
      </c>
      <c r="L74" s="4">
        <f t="shared" si="13"/>
        <v>8.1219597582547163</v>
      </c>
    </row>
    <row r="75" spans="1:12" x14ac:dyDescent="0.25">
      <c r="A75" s="3">
        <v>16834</v>
      </c>
      <c r="B75" s="3">
        <v>100</v>
      </c>
      <c r="C75" s="3" t="s">
        <v>13</v>
      </c>
      <c r="D75" s="3">
        <v>200</v>
      </c>
      <c r="E75" s="3">
        <f t="shared" ref="E75:E77" si="14">B75*D75</f>
        <v>20000</v>
      </c>
      <c r="F75" s="3" t="s">
        <v>3</v>
      </c>
      <c r="G75" s="3" t="s">
        <v>14</v>
      </c>
      <c r="H75" s="3">
        <v>512</v>
      </c>
      <c r="I75" s="3">
        <v>33</v>
      </c>
      <c r="J75" s="1">
        <v>28</v>
      </c>
      <c r="K75" s="5">
        <f>468549/1024</f>
        <v>457.5673828125</v>
      </c>
      <c r="L75" s="4">
        <f t="shared" si="13"/>
        <v>16.341692243303573</v>
      </c>
    </row>
    <row r="76" spans="1:12" x14ac:dyDescent="0.25">
      <c r="A76" s="3">
        <v>32768</v>
      </c>
      <c r="B76" s="3">
        <v>100</v>
      </c>
      <c r="C76" s="3" t="s">
        <v>13</v>
      </c>
      <c r="D76" s="3">
        <v>200</v>
      </c>
      <c r="E76" s="3">
        <f t="shared" si="14"/>
        <v>20000</v>
      </c>
      <c r="F76" s="3" t="s">
        <v>3</v>
      </c>
      <c r="G76" s="3" t="s">
        <v>14</v>
      </c>
      <c r="H76" s="3">
        <v>512</v>
      </c>
      <c r="I76" s="3">
        <v>33</v>
      </c>
      <c r="J76" s="1">
        <v>14</v>
      </c>
      <c r="K76" s="5">
        <f>469927/1024</f>
        <v>458.9130859375</v>
      </c>
      <c r="L76" s="4">
        <f t="shared" si="13"/>
        <v>32.779506138392854</v>
      </c>
    </row>
    <row r="77" spans="1:12" x14ac:dyDescent="0.25">
      <c r="A77" s="3">
        <v>65536</v>
      </c>
      <c r="B77" s="3">
        <v>100</v>
      </c>
      <c r="C77" s="3" t="s">
        <v>13</v>
      </c>
      <c r="D77" s="3">
        <v>200</v>
      </c>
      <c r="E77" s="3">
        <f t="shared" si="14"/>
        <v>20000</v>
      </c>
      <c r="F77" s="3" t="s">
        <v>3</v>
      </c>
      <c r="G77" s="3" t="s">
        <v>14</v>
      </c>
      <c r="H77" s="3">
        <v>512</v>
      </c>
      <c r="I77" s="3">
        <v>33</v>
      </c>
      <c r="J77" s="1">
        <v>7</v>
      </c>
      <c r="K77" s="5">
        <f>469927/1024</f>
        <v>458.9130859375</v>
      </c>
      <c r="L77" s="4">
        <f t="shared" si="13"/>
        <v>65.559012276785708</v>
      </c>
    </row>
    <row r="78" spans="1:12" x14ac:dyDescent="0.25">
      <c r="A78" s="3">
        <v>4</v>
      </c>
      <c r="B78" s="3">
        <v>100</v>
      </c>
      <c r="C78" s="3" t="s">
        <v>13</v>
      </c>
      <c r="D78" s="3">
        <v>200</v>
      </c>
      <c r="E78" s="3">
        <f>B78*D78</f>
        <v>20000</v>
      </c>
      <c r="F78" s="3" t="s">
        <v>3</v>
      </c>
      <c r="G78" s="3" t="s">
        <v>17</v>
      </c>
      <c r="H78" s="3">
        <v>512</v>
      </c>
      <c r="I78" s="3">
        <v>33</v>
      </c>
      <c r="J78" s="1">
        <v>9121</v>
      </c>
      <c r="K78" s="5">
        <f>36485/1024</f>
        <v>35.6298828125</v>
      </c>
      <c r="L78" s="4">
        <f t="shared" si="13"/>
        <v>3.9063570674816358E-3</v>
      </c>
    </row>
    <row r="79" spans="1:12" x14ac:dyDescent="0.25">
      <c r="A79" s="3">
        <v>8</v>
      </c>
      <c r="B79" s="3">
        <v>100</v>
      </c>
      <c r="C79" s="3" t="s">
        <v>13</v>
      </c>
      <c r="D79" s="3">
        <v>200</v>
      </c>
      <c r="E79" s="3">
        <f t="shared" ref="E79:E85" si="15">B79*D79</f>
        <v>20000</v>
      </c>
      <c r="F79" s="3" t="s">
        <v>3</v>
      </c>
      <c r="G79" s="3" t="s">
        <v>17</v>
      </c>
      <c r="H79" s="3">
        <v>512</v>
      </c>
      <c r="I79" s="3">
        <v>33</v>
      </c>
      <c r="J79" s="1">
        <v>8621</v>
      </c>
      <c r="K79" s="5">
        <f>68973/1024</f>
        <v>67.3564453125</v>
      </c>
      <c r="L79" s="4">
        <f t="shared" si="13"/>
        <v>7.8130663858601082E-3</v>
      </c>
    </row>
    <row r="80" spans="1:12" x14ac:dyDescent="0.25">
      <c r="A80" s="3">
        <v>16</v>
      </c>
      <c r="B80" s="3">
        <v>100</v>
      </c>
      <c r="C80" s="3" t="s">
        <v>13</v>
      </c>
      <c r="D80" s="3">
        <v>200</v>
      </c>
      <c r="E80" s="3">
        <f t="shared" si="15"/>
        <v>20000</v>
      </c>
      <c r="F80" s="3" t="s">
        <v>3</v>
      </c>
      <c r="G80" s="3" t="s">
        <v>17</v>
      </c>
      <c r="H80" s="3">
        <v>512</v>
      </c>
      <c r="I80" s="3">
        <v>33</v>
      </c>
      <c r="J80" s="1">
        <v>6582</v>
      </c>
      <c r="K80" s="5">
        <f>105325/1024</f>
        <v>102.8564453125</v>
      </c>
      <c r="L80" s="4">
        <f t="shared" si="13"/>
        <v>1.5626928792540261E-2</v>
      </c>
    </row>
    <row r="81" spans="1:12" x14ac:dyDescent="0.25">
      <c r="A81" s="3">
        <v>32</v>
      </c>
      <c r="B81" s="3">
        <v>100</v>
      </c>
      <c r="C81" s="3" t="s">
        <v>13</v>
      </c>
      <c r="D81" s="3">
        <v>200</v>
      </c>
      <c r="E81" s="3">
        <f t="shared" si="15"/>
        <v>20000</v>
      </c>
      <c r="F81" s="3" t="s">
        <v>3</v>
      </c>
      <c r="G81" s="3" t="s">
        <v>17</v>
      </c>
      <c r="H81" s="3">
        <v>512</v>
      </c>
      <c r="I81" s="3">
        <v>33</v>
      </c>
      <c r="J81" s="1">
        <v>5296</v>
      </c>
      <c r="K81" s="5">
        <f>169492/1024</f>
        <v>165.51953125</v>
      </c>
      <c r="L81" s="4">
        <f t="shared" si="13"/>
        <v>3.1253687924848943E-2</v>
      </c>
    </row>
    <row r="82" spans="1:12" x14ac:dyDescent="0.25">
      <c r="A82" s="3">
        <v>64</v>
      </c>
      <c r="B82" s="3">
        <v>100</v>
      </c>
      <c r="C82" s="3" t="s">
        <v>13</v>
      </c>
      <c r="D82" s="3">
        <v>200</v>
      </c>
      <c r="E82" s="3">
        <f t="shared" si="15"/>
        <v>20000</v>
      </c>
      <c r="F82" s="3" t="s">
        <v>3</v>
      </c>
      <c r="G82" s="3" t="s">
        <v>17</v>
      </c>
      <c r="H82" s="3">
        <v>512</v>
      </c>
      <c r="I82" s="3">
        <v>33</v>
      </c>
      <c r="J82" s="1">
        <v>2959</v>
      </c>
      <c r="K82" s="5">
        <f>189405/1024</f>
        <v>184.9658203125</v>
      </c>
      <c r="L82" s="4">
        <f t="shared" si="13"/>
        <v>6.2509570906556275E-2</v>
      </c>
    </row>
    <row r="83" spans="1:12" x14ac:dyDescent="0.25">
      <c r="A83" s="3">
        <v>128</v>
      </c>
      <c r="B83" s="3">
        <v>100</v>
      </c>
      <c r="C83" s="3" t="s">
        <v>13</v>
      </c>
      <c r="D83" s="3">
        <v>200</v>
      </c>
      <c r="E83" s="3">
        <f t="shared" si="15"/>
        <v>20000</v>
      </c>
      <c r="F83" s="3" t="s">
        <v>3</v>
      </c>
      <c r="G83" s="3" t="s">
        <v>17</v>
      </c>
      <c r="H83" s="3">
        <v>512</v>
      </c>
      <c r="I83" s="3">
        <v>33</v>
      </c>
      <c r="J83" s="1">
        <v>1394</v>
      </c>
      <c r="K83" s="5">
        <f>178492/1024</f>
        <v>174.30859375</v>
      </c>
      <c r="L83" s="4">
        <f t="shared" si="13"/>
        <v>0.12504203281922524</v>
      </c>
    </row>
    <row r="84" spans="1:12" x14ac:dyDescent="0.25">
      <c r="A84" s="3">
        <v>256</v>
      </c>
      <c r="B84" s="3">
        <v>100</v>
      </c>
      <c r="C84" s="3" t="s">
        <v>13</v>
      </c>
      <c r="D84" s="3">
        <v>200</v>
      </c>
      <c r="E84" s="3">
        <f t="shared" si="15"/>
        <v>20000</v>
      </c>
      <c r="F84" s="3" t="s">
        <v>3</v>
      </c>
      <c r="G84" s="3" t="s">
        <v>17</v>
      </c>
      <c r="H84" s="3">
        <v>512</v>
      </c>
      <c r="I84" s="3">
        <v>33</v>
      </c>
      <c r="J84" s="1">
        <v>615</v>
      </c>
      <c r="K84" s="5">
        <f>157574/1024</f>
        <v>153.880859375</v>
      </c>
      <c r="L84" s="4">
        <f t="shared" si="13"/>
        <v>0.25021277947154469</v>
      </c>
    </row>
    <row r="85" spans="1:12" x14ac:dyDescent="0.25">
      <c r="A85" s="3">
        <v>512</v>
      </c>
      <c r="B85" s="3">
        <v>100</v>
      </c>
      <c r="C85" s="3" t="s">
        <v>13</v>
      </c>
      <c r="D85" s="3">
        <v>200</v>
      </c>
      <c r="E85" s="3">
        <f t="shared" si="15"/>
        <v>20000</v>
      </c>
      <c r="F85" s="3" t="s">
        <v>3</v>
      </c>
      <c r="G85" s="3" t="s">
        <v>17</v>
      </c>
      <c r="H85" s="3">
        <v>512</v>
      </c>
      <c r="I85" s="3">
        <v>33</v>
      </c>
      <c r="J85" s="1">
        <v>307</v>
      </c>
      <c r="K85" s="5">
        <f>157282/1024</f>
        <v>153.595703125</v>
      </c>
      <c r="L85" s="4">
        <f t="shared" si="13"/>
        <v>0.50031173656351791</v>
      </c>
    </row>
    <row r="86" spans="1:12" x14ac:dyDescent="0.25">
      <c r="A86" s="3">
        <v>1024</v>
      </c>
      <c r="B86" s="3">
        <v>100</v>
      </c>
      <c r="C86" s="3" t="s">
        <v>13</v>
      </c>
      <c r="D86" s="3">
        <v>200</v>
      </c>
      <c r="E86" s="3">
        <f>B86*D86</f>
        <v>20000</v>
      </c>
      <c r="F86" s="3" t="s">
        <v>3</v>
      </c>
      <c r="G86" s="3" t="s">
        <v>17</v>
      </c>
      <c r="H86" s="3">
        <v>512</v>
      </c>
      <c r="I86" s="3">
        <v>33</v>
      </c>
      <c r="J86" s="1">
        <v>194</v>
      </c>
      <c r="K86" s="5">
        <f>199321/1024</f>
        <v>194.6494140625</v>
      </c>
      <c r="L86" s="4">
        <f t="shared" si="13"/>
        <v>1.0033474951675259</v>
      </c>
    </row>
    <row r="87" spans="1:12" x14ac:dyDescent="0.25">
      <c r="A87" s="3">
        <v>2048</v>
      </c>
      <c r="B87" s="3">
        <v>100</v>
      </c>
      <c r="C87" s="3" t="s">
        <v>13</v>
      </c>
      <c r="D87" s="3">
        <v>200</v>
      </c>
      <c r="E87" s="3">
        <f>B87*D87</f>
        <v>20000</v>
      </c>
      <c r="F87" s="3" t="s">
        <v>3</v>
      </c>
      <c r="G87" s="3" t="s">
        <v>17</v>
      </c>
      <c r="H87" s="3">
        <v>512</v>
      </c>
      <c r="I87" s="3">
        <v>33</v>
      </c>
      <c r="J87" s="1">
        <v>101</v>
      </c>
      <c r="K87" s="5">
        <f>207529/1024</f>
        <v>202.6650390625</v>
      </c>
      <c r="L87" s="4">
        <f t="shared" si="13"/>
        <v>2.0065845451732671</v>
      </c>
    </row>
    <row r="88" spans="1:12" x14ac:dyDescent="0.25">
      <c r="A88" s="3">
        <v>4096</v>
      </c>
      <c r="B88" s="3">
        <v>100</v>
      </c>
      <c r="C88" s="3" t="s">
        <v>13</v>
      </c>
      <c r="D88" s="3">
        <v>200</v>
      </c>
      <c r="E88" s="3">
        <f>B88*D88</f>
        <v>20000</v>
      </c>
      <c r="F88" s="3" t="s">
        <v>3</v>
      </c>
      <c r="G88" s="3" t="s">
        <v>17</v>
      </c>
      <c r="H88" s="3">
        <v>512</v>
      </c>
      <c r="I88" s="3">
        <v>33</v>
      </c>
      <c r="J88" s="1">
        <v>66</v>
      </c>
      <c r="K88" s="5">
        <f>274351/1024</f>
        <v>267.9208984375</v>
      </c>
      <c r="L88" s="4">
        <f t="shared" si="13"/>
        <v>4.059407552083333</v>
      </c>
    </row>
    <row r="89" spans="1:12" x14ac:dyDescent="0.25">
      <c r="A89" s="3">
        <v>8192</v>
      </c>
      <c r="B89" s="3">
        <v>100</v>
      </c>
      <c r="C89" s="3" t="s">
        <v>13</v>
      </c>
      <c r="D89" s="3">
        <v>200</v>
      </c>
      <c r="E89" s="3">
        <f>B89*D89</f>
        <v>20000</v>
      </c>
      <c r="F89" s="3" t="s">
        <v>3</v>
      </c>
      <c r="G89" s="3" t="s">
        <v>17</v>
      </c>
      <c r="H89" s="3">
        <v>512</v>
      </c>
      <c r="I89" s="3">
        <v>33</v>
      </c>
      <c r="J89" s="1">
        <v>27</v>
      </c>
      <c r="K89" s="5">
        <f>227403/1024</f>
        <v>222.0732421875</v>
      </c>
      <c r="L89" s="4">
        <f t="shared" si="13"/>
        <v>8.2249348958333339</v>
      </c>
    </row>
    <row r="90" spans="1:12" x14ac:dyDescent="0.25">
      <c r="A90" s="3">
        <v>16834</v>
      </c>
      <c r="B90" s="3">
        <v>100</v>
      </c>
      <c r="C90" s="3" t="s">
        <v>13</v>
      </c>
      <c r="D90" s="3">
        <v>200</v>
      </c>
      <c r="E90" s="3">
        <f t="shared" ref="E90:E92" si="16">B90*D90</f>
        <v>20000</v>
      </c>
      <c r="F90" s="3" t="s">
        <v>3</v>
      </c>
      <c r="G90" s="3" t="s">
        <v>17</v>
      </c>
      <c r="H90" s="3">
        <v>512</v>
      </c>
      <c r="I90" s="3">
        <v>33</v>
      </c>
      <c r="J90" s="1">
        <v>19</v>
      </c>
      <c r="K90" s="5">
        <f>323204/1024</f>
        <v>315.62890625</v>
      </c>
      <c r="L90" s="4">
        <f t="shared" si="13"/>
        <v>16.612047697368421</v>
      </c>
    </row>
    <row r="91" spans="1:12" x14ac:dyDescent="0.25">
      <c r="A91" s="3">
        <v>32768</v>
      </c>
      <c r="B91" s="3">
        <v>100</v>
      </c>
      <c r="C91" s="3" t="s">
        <v>13</v>
      </c>
      <c r="D91" s="3">
        <v>200</v>
      </c>
      <c r="E91" s="3">
        <f t="shared" si="16"/>
        <v>20000</v>
      </c>
      <c r="F91" s="3" t="s">
        <v>3</v>
      </c>
      <c r="G91" s="3" t="s">
        <v>17</v>
      </c>
      <c r="H91" s="3">
        <v>512</v>
      </c>
      <c r="I91" s="3">
        <v>33</v>
      </c>
      <c r="J91" s="1">
        <v>8</v>
      </c>
      <c r="K91" s="5">
        <f>282284/1024</f>
        <v>275.66796875</v>
      </c>
      <c r="L91" s="4">
        <f t="shared" si="13"/>
        <v>34.45849609375</v>
      </c>
    </row>
    <row r="92" spans="1:12" x14ac:dyDescent="0.25">
      <c r="A92" s="3">
        <v>65536</v>
      </c>
      <c r="B92" s="3">
        <v>100</v>
      </c>
      <c r="C92" s="3" t="s">
        <v>13</v>
      </c>
      <c r="D92" s="3">
        <v>200</v>
      </c>
      <c r="E92" s="3">
        <f t="shared" si="16"/>
        <v>20000</v>
      </c>
      <c r="F92" s="3" t="s">
        <v>3</v>
      </c>
      <c r="G92" s="3" t="s">
        <v>17</v>
      </c>
      <c r="H92" s="3">
        <v>512</v>
      </c>
      <c r="I92" s="3">
        <v>33</v>
      </c>
      <c r="J92" s="1">
        <v>3</v>
      </c>
      <c r="K92" s="5">
        <f>244871/1024</f>
        <v>239.1318359375</v>
      </c>
      <c r="L92" s="4">
        <f t="shared" si="13"/>
        <v>79.710611979166671</v>
      </c>
    </row>
  </sheetData>
  <autoFilter ref="A2:K77"/>
  <mergeCells count="1">
    <mergeCell ref="A1:K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10" sqref="Q10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</vt:lpstr>
      <vt:lpstr>Graphs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Dacrema</dc:creator>
  <cp:lastModifiedBy>Matteo Dacrema</cp:lastModifiedBy>
  <dcterms:created xsi:type="dcterms:W3CDTF">2015-10-01T14:00:25Z</dcterms:created>
  <dcterms:modified xsi:type="dcterms:W3CDTF">2015-10-02T15:09:09Z</dcterms:modified>
</cp:coreProperties>
</file>