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0715" windowHeight="9720"/>
  </bookViews>
  <sheets>
    <sheet name="26-FEB-12" sheetId="4" r:id="rId1"/>
  </sheets>
  <calcPr calcId="125725"/>
</workbook>
</file>

<file path=xl/calcChain.xml><?xml version="1.0" encoding="utf-8"?>
<calcChain xmlns="http://schemas.openxmlformats.org/spreadsheetml/2006/main">
  <c r="B48" i="4"/>
  <c r="C40"/>
  <c r="A42" s="1"/>
  <c r="H24"/>
  <c r="G24"/>
  <c r="F24"/>
  <c r="A31" s="1"/>
  <c r="E24"/>
  <c r="D24"/>
  <c r="C24"/>
  <c r="B24"/>
  <c r="F16"/>
  <c r="G16" s="1"/>
  <c r="B16"/>
  <c r="K16" s="1"/>
  <c r="K15"/>
  <c r="G15"/>
  <c r="F15"/>
  <c r="A22" s="1"/>
  <c r="D15"/>
  <c r="E15" s="1"/>
  <c r="H15" s="1"/>
  <c r="K14"/>
  <c r="F14"/>
  <c r="A21" s="1"/>
  <c r="D14"/>
  <c r="K13"/>
  <c r="F13"/>
  <c r="A20" s="1"/>
  <c r="D13"/>
  <c r="K12"/>
  <c r="F12"/>
  <c r="A19" s="1"/>
  <c r="D12"/>
  <c r="K11"/>
  <c r="F11"/>
  <c r="A18" s="1"/>
  <c r="D11"/>
  <c r="E11" s="1"/>
  <c r="K10"/>
  <c r="F10"/>
  <c r="A17" s="1"/>
  <c r="D10"/>
  <c r="B5"/>
  <c r="G11" l="1"/>
  <c r="H11" s="1"/>
  <c r="B8" s="1"/>
  <c r="E13"/>
  <c r="H13" s="1"/>
  <c r="G13"/>
  <c r="E10"/>
  <c r="H10" s="1"/>
  <c r="G10"/>
  <c r="E12"/>
  <c r="H12" s="1"/>
  <c r="G12"/>
  <c r="E14"/>
  <c r="H14" s="1"/>
  <c r="G14"/>
  <c r="F17"/>
  <c r="D39" s="1"/>
  <c r="D17"/>
  <c r="B17"/>
  <c r="K17" s="1"/>
  <c r="C17"/>
  <c r="G31"/>
  <c r="E31"/>
  <c r="C31"/>
  <c r="H31"/>
  <c r="F31"/>
  <c r="D31"/>
  <c r="B31"/>
  <c r="F19"/>
  <c r="A26" s="1"/>
  <c r="D19"/>
  <c r="B19"/>
  <c r="C19"/>
  <c r="F21"/>
  <c r="A28" s="1"/>
  <c r="D21"/>
  <c r="B21"/>
  <c r="C21"/>
  <c r="G21" s="1"/>
  <c r="C18"/>
  <c r="F18"/>
  <c r="A25" s="1"/>
  <c r="D18"/>
  <c r="B18"/>
  <c r="K18" s="1"/>
  <c r="C20"/>
  <c r="F20"/>
  <c r="A27" s="1"/>
  <c r="D20"/>
  <c r="B20"/>
  <c r="C22"/>
  <c r="F22"/>
  <c r="A29" s="1"/>
  <c r="D22"/>
  <c r="B22"/>
  <c r="K22" s="1"/>
  <c r="C42"/>
  <c r="A44" s="1"/>
  <c r="B49"/>
  <c r="B6"/>
  <c r="H16"/>
  <c r="A23"/>
  <c r="E16"/>
  <c r="E17" l="1"/>
  <c r="B7"/>
  <c r="E22"/>
  <c r="E20"/>
  <c r="G20"/>
  <c r="G18"/>
  <c r="E21"/>
  <c r="G19"/>
  <c r="H21"/>
  <c r="F23"/>
  <c r="A30" s="1"/>
  <c r="D23"/>
  <c r="B23"/>
  <c r="K23" s="1"/>
  <c r="C23"/>
  <c r="G23" s="1"/>
  <c r="F29"/>
  <c r="A36" s="1"/>
  <c r="D29"/>
  <c r="B29"/>
  <c r="C44"/>
  <c r="A46" s="1"/>
  <c r="C46" s="1"/>
  <c r="A48"/>
  <c r="C27"/>
  <c r="F27"/>
  <c r="A34" s="1"/>
  <c r="D27"/>
  <c r="B27"/>
  <c r="F26"/>
  <c r="A33" s="1"/>
  <c r="D26"/>
  <c r="B26"/>
  <c r="C26"/>
  <c r="G22"/>
  <c r="C29" s="1"/>
  <c r="K20"/>
  <c r="E18"/>
  <c r="H18" s="1"/>
  <c r="E19"/>
  <c r="H19" s="1"/>
  <c r="K19"/>
  <c r="K24"/>
  <c r="C5"/>
  <c r="G17"/>
  <c r="H17" s="1"/>
  <c r="C25"/>
  <c r="F25"/>
  <c r="A32" s="1"/>
  <c r="D25"/>
  <c r="B25"/>
  <c r="K25" s="1"/>
  <c r="F28"/>
  <c r="A35" s="1"/>
  <c r="D28"/>
  <c r="B28"/>
  <c r="C28"/>
  <c r="G28" s="1"/>
  <c r="K21"/>
  <c r="H20" l="1"/>
  <c r="K28"/>
  <c r="E25"/>
  <c r="G25"/>
  <c r="E27"/>
  <c r="G27"/>
  <c r="E28"/>
  <c r="H22"/>
  <c r="E26"/>
  <c r="E23"/>
  <c r="C6" s="1"/>
  <c r="E29"/>
  <c r="G29"/>
  <c r="C35"/>
  <c r="F35"/>
  <c r="D35"/>
  <c r="B35"/>
  <c r="F32"/>
  <c r="D32"/>
  <c r="B32"/>
  <c r="C32"/>
  <c r="G32" s="1"/>
  <c r="F36"/>
  <c r="D36"/>
  <c r="B36"/>
  <c r="C36"/>
  <c r="G36" s="1"/>
  <c r="F30"/>
  <c r="A37" s="1"/>
  <c r="D30"/>
  <c r="B30"/>
  <c r="K30" s="1"/>
  <c r="C30"/>
  <c r="G30" s="1"/>
  <c r="C7"/>
  <c r="G26"/>
  <c r="H26" s="1"/>
  <c r="K29"/>
  <c r="C33"/>
  <c r="F33"/>
  <c r="D33"/>
  <c r="B33"/>
  <c r="K33" s="1"/>
  <c r="F34"/>
  <c r="D34"/>
  <c r="B34"/>
  <c r="C34"/>
  <c r="G34" s="1"/>
  <c r="K31"/>
  <c r="H28"/>
  <c r="C8"/>
  <c r="K26"/>
  <c r="K27"/>
  <c r="H29"/>
  <c r="H23"/>
  <c r="K34" l="1"/>
  <c r="E33"/>
  <c r="G33"/>
  <c r="H27"/>
  <c r="H25"/>
  <c r="E30"/>
  <c r="G35"/>
  <c r="E32"/>
  <c r="H32"/>
  <c r="E34"/>
  <c r="H34" s="1"/>
  <c r="H30"/>
  <c r="E36"/>
  <c r="H36" s="1"/>
  <c r="K36"/>
  <c r="E35"/>
  <c r="C37"/>
  <c r="G37" s="1"/>
  <c r="F37"/>
  <c r="D37"/>
  <c r="B37"/>
  <c r="K37" s="1"/>
  <c r="K32"/>
  <c r="K35"/>
  <c r="H35" l="1"/>
  <c r="H33"/>
  <c r="H37"/>
  <c r="E37"/>
</calcChain>
</file>

<file path=xl/sharedStrings.xml><?xml version="1.0" encoding="utf-8"?>
<sst xmlns="http://schemas.openxmlformats.org/spreadsheetml/2006/main" count="29" uniqueCount="26">
  <si>
    <t>1ST ROLLOVER RATE</t>
  </si>
  <si>
    <t>2nd ROLLOVER RATE</t>
  </si>
  <si>
    <t>3rd ROLLOVER RATE</t>
  </si>
  <si>
    <t>4th ROLLOVER RATE</t>
  </si>
  <si>
    <t>TOTAL RATE</t>
  </si>
  <si>
    <t>NO. OF DAYS IN YEAR</t>
  </si>
  <si>
    <t>CLIENT RATE</t>
  </si>
  <si>
    <t>INVESTMENT PERIOD</t>
  </si>
  <si>
    <t>TOTAL INVESTED</t>
  </si>
  <si>
    <t>MATURITY VALUE</t>
  </si>
  <si>
    <t>AMOUNT TO CLIENT</t>
  </si>
  <si>
    <t>NWS FD COMM</t>
  </si>
  <si>
    <t>DATE</t>
  </si>
  <si>
    <t>CLIENT NAME</t>
  </si>
  <si>
    <t>AMOUNT INVESTED</t>
  </si>
  <si>
    <t>APPLICABLE RATE</t>
  </si>
  <si>
    <t>MATURITY DATE</t>
  </si>
  <si>
    <t>TAKEOVERS</t>
  </si>
  <si>
    <t>COMMENTS</t>
  </si>
  <si>
    <t>HELPER</t>
  </si>
  <si>
    <t>Hilary Lomotey</t>
  </si>
  <si>
    <t>Emmanuel Tsigbey</t>
  </si>
  <si>
    <t>Eugenia Basheer</t>
  </si>
  <si>
    <t>Angelina Akani</t>
  </si>
  <si>
    <t>Galina Okko</t>
  </si>
  <si>
    <t>Carol Annang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</si>
</sst>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3" formatCode="_(* #,##0.00_);_(* \(#,##0.00\);_(* &quot;-&quot;??_);_(@_)"/>
    <numFmt numFmtId="165" formatCode="General&quot; days&quot;"/>
    <numFmt numFmtId="166" formatCode="[$-409]d\-mmm\-yy;@"/>
    <numFmt numFmtId="167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"/>
    </font>
    <font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>
      <alignment horizontal="right"/>
    </xf>
  </cellStyleXfs>
  <cellXfs count="43">
    <xf numFmtId="0" fontId="0" fillId="0" borderId="0" xfId="0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wrapText="1"/>
    </xf>
    <xf numFmtId="9" fontId="3" fillId="0" borderId="2" xfId="2" applyFont="1" applyBorder="1" applyAlignment="1">
      <alignment horizontal="center" wrapText="1"/>
    </xf>
    <xf numFmtId="43" fontId="3" fillId="0" borderId="2" xfId="0" applyNumberFormat="1" applyFont="1" applyBorder="1"/>
    <xf numFmtId="9" fontId="3" fillId="0" borderId="2" xfId="2" applyFont="1" applyBorder="1" applyAlignment="1">
      <alignment horizontal="center"/>
    </xf>
    <xf numFmtId="9" fontId="3" fillId="0" borderId="2" xfId="2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/>
    </xf>
    <xf numFmtId="8" fontId="3" fillId="0" borderId="2" xfId="0" applyNumberFormat="1" applyFont="1" applyBorder="1"/>
    <xf numFmtId="0" fontId="3" fillId="0" borderId="2" xfId="0" applyFont="1" applyBorder="1" applyAlignment="1">
      <alignment horizontal="left" wrapText="1"/>
    </xf>
    <xf numFmtId="43" fontId="3" fillId="0" borderId="2" xfId="2" applyNumberFormat="1" applyFont="1" applyBorder="1" applyAlignment="1">
      <alignment horizontal="center"/>
    </xf>
    <xf numFmtId="43" fontId="3" fillId="0" borderId="2" xfId="2" applyNumberFormat="1" applyFont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right" wrapText="1"/>
    </xf>
    <xf numFmtId="9" fontId="3" fillId="0" borderId="7" xfId="2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6" fontId="3" fillId="0" borderId="2" xfId="0" applyNumberFormat="1" applyFont="1" applyBorder="1" applyAlignment="1">
      <alignment horizontal="left"/>
    </xf>
    <xf numFmtId="43" fontId="3" fillId="0" borderId="2" xfId="1" applyFont="1" applyBorder="1"/>
    <xf numFmtId="166" fontId="3" fillId="0" borderId="2" xfId="0" applyNumberFormat="1" applyFont="1" applyBorder="1" applyAlignment="1">
      <alignment horizontal="right"/>
    </xf>
    <xf numFmtId="0" fontId="3" fillId="0" borderId="9" xfId="0" applyFont="1" applyBorder="1"/>
    <xf numFmtId="166" fontId="3" fillId="0" borderId="2" xfId="0" applyNumberFormat="1" applyFont="1" applyBorder="1"/>
    <xf numFmtId="166" fontId="3" fillId="0" borderId="10" xfId="0" applyNumberFormat="1" applyFont="1" applyBorder="1" applyAlignment="1">
      <alignment horizontal="left"/>
    </xf>
    <xf numFmtId="0" fontId="3" fillId="0" borderId="10" xfId="0" applyFont="1" applyBorder="1"/>
    <xf numFmtId="43" fontId="3" fillId="0" borderId="10" xfId="1" applyFont="1" applyBorder="1"/>
    <xf numFmtId="166" fontId="3" fillId="0" borderId="10" xfId="0" applyNumberFormat="1" applyFont="1" applyBorder="1"/>
    <xf numFmtId="166" fontId="3" fillId="0" borderId="11" xfId="0" applyNumberFormat="1" applyFont="1" applyBorder="1" applyAlignment="1">
      <alignment horizontal="left"/>
    </xf>
    <xf numFmtId="0" fontId="3" fillId="0" borderId="11" xfId="0" applyFont="1" applyBorder="1"/>
    <xf numFmtId="43" fontId="3" fillId="0" borderId="11" xfId="1" applyFont="1" applyBorder="1"/>
    <xf numFmtId="9" fontId="3" fillId="0" borderId="11" xfId="2" applyFont="1" applyBorder="1" applyAlignment="1">
      <alignment horizontal="center"/>
    </xf>
    <xf numFmtId="166" fontId="3" fillId="0" borderId="11" xfId="0" applyNumberFormat="1" applyFont="1" applyBorder="1"/>
    <xf numFmtId="0" fontId="3" fillId="0" borderId="12" xfId="0" applyFont="1" applyBorder="1"/>
    <xf numFmtId="166" fontId="3" fillId="0" borderId="0" xfId="2" applyNumberFormat="1" applyFont="1" applyAlignment="1">
      <alignment horizontal="center"/>
    </xf>
    <xf numFmtId="166" fontId="3" fillId="0" borderId="0" xfId="0" applyNumberFormat="1" applyFont="1"/>
    <xf numFmtId="0" fontId="3" fillId="0" borderId="0" xfId="0" applyNumberFormat="1" applyFont="1"/>
    <xf numFmtId="167" fontId="3" fillId="0" borderId="0" xfId="1" applyNumberFormat="1" applyFont="1" applyAlignment="1">
      <alignment horizontal="center"/>
    </xf>
    <xf numFmtId="9" fontId="3" fillId="0" borderId="0" xfId="2" applyFont="1" applyAlignment="1">
      <alignment horizontal="center"/>
    </xf>
  </cellXfs>
  <cellStyles count="4">
    <cellStyle name="Comma" xfId="1" builtinId="3"/>
    <cellStyle name="Left heading" xfId="3"/>
    <cellStyle name="Normal" xfId="0" builtinId="0"/>
    <cellStyle name="Percent" xfId="2" builtinId="5"/>
  </cellStyles>
  <dxfs count="13"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166" formatCode="[$-409]d\-mmm\-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scheme val="none"/>
      </font>
      <numFmt numFmtId="166" formatCode="[$-409]d\-mmm\-yy;@"/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9:K37" totalsRowShown="0" headerRowDxfId="1" tableBorderDxfId="0">
  <autoFilter ref="A9:K37"/>
  <tableColumns count="11">
    <tableColumn id="1" name="DATE" dataDxfId="12">
      <calculatedColumnFormula>IF(F3&gt;TODAY(),F3,"")</calculatedColumnFormula>
    </tableColumn>
    <tableColumn id="2" name="CLIENT NAME" dataDxfId="11">
      <calculatedColumnFormula>IF(A10="","",IF(I10&lt;&gt;"",I10,B3))</calculatedColumnFormula>
    </tableColumn>
    <tableColumn id="3" name="AMOUNT INVESTED" dataDxfId="10" dataCellStyle="Comma">
      <calculatedColumnFormula>IF($A10="","",G3)</calculatedColumnFormula>
    </tableColumn>
    <tableColumn id="4" name="APPLICABLE RATE" dataDxfId="9" dataCellStyle="Percent">
      <calculatedColumnFormula>IF($A10="","",D$3)</calculatedColumnFormula>
    </tableColumn>
    <tableColumn id="5" name="MATURITY VALUE" dataDxfId="8" dataCellStyle="Comma">
      <calculatedColumnFormula>IF($A10="","",C10+((F10-A10)/J$3*D10*C10))</calculatedColumnFormula>
    </tableColumn>
    <tableColumn id="6" name="MATURITY DATE" dataDxfId="7">
      <calculatedColumnFormula>IF(A10="","",A10+J$4)</calculatedColumnFormula>
    </tableColumn>
    <tableColumn id="7" name="AMOUNT TO CLIENT" dataDxfId="6" dataCellStyle="Comma">
      <calculatedColumnFormula>IF(A10="","",C10+(F10-A10)/J$3*C$4*C10)</calculatedColumnFormula>
    </tableColumn>
    <tableColumn id="8" name="NWS FD COMM" dataDxfId="5" dataCellStyle="Comma">
      <calculatedColumnFormula>IF(A10="","",IF(H$9=B10,"",E10-G10))</calculatedColumnFormula>
    </tableColumn>
    <tableColumn id="9" name="TAKEOVERS" dataDxfId="4"/>
    <tableColumn id="10" name="COMMENTS" dataDxfId="3"/>
    <tableColumn id="11" name="HELPER" dataDxfId="2">
      <calculatedColumnFormula>(COUNTIF(B$10:B10,B10)=1)/1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topLeftCell="A22" workbookViewId="0">
      <selection activeCell="B48" sqref="B48"/>
    </sheetView>
  </sheetViews>
  <sheetFormatPr defaultRowHeight="16.5"/>
  <cols>
    <col min="1" max="1" width="27.42578125" style="4" customWidth="1"/>
    <col min="2" max="2" width="19.85546875" style="4" customWidth="1"/>
    <col min="3" max="3" width="21.42578125" style="4" customWidth="1"/>
    <col min="4" max="4" width="20.140625" style="42" customWidth="1"/>
    <col min="5" max="5" width="20.140625" style="4" customWidth="1"/>
    <col min="6" max="6" width="18.85546875" style="4" customWidth="1"/>
    <col min="7" max="7" width="22.5703125" style="4" customWidth="1"/>
    <col min="8" max="8" width="17.140625" style="4" customWidth="1"/>
    <col min="9" max="9" width="20.42578125" style="4" customWidth="1"/>
    <col min="10" max="10" width="14.140625" style="4" customWidth="1"/>
    <col min="11" max="11" width="10.42578125" style="4" customWidth="1"/>
    <col min="12" max="16384" width="9.140625" style="4"/>
  </cols>
  <sheetData>
    <row r="1" spans="1:11" ht="49.5" customHeight="1">
      <c r="A1" s="1"/>
      <c r="B1" s="2"/>
      <c r="C1" s="2"/>
      <c r="D1" s="2"/>
      <c r="E1" s="2"/>
      <c r="F1" s="2"/>
      <c r="G1" s="2"/>
      <c r="H1" s="2"/>
      <c r="I1" s="2"/>
      <c r="J1" s="3"/>
    </row>
    <row r="2" spans="1:11" ht="33">
      <c r="A2" s="5"/>
      <c r="B2" s="6" t="s">
        <v>0</v>
      </c>
      <c r="C2" s="6" t="s">
        <v>1</v>
      </c>
      <c r="D2" s="7" t="s">
        <v>2</v>
      </c>
      <c r="E2" s="6" t="s">
        <v>3</v>
      </c>
      <c r="F2" s="8"/>
      <c r="G2" s="5"/>
      <c r="H2" s="5"/>
      <c r="I2" s="5"/>
      <c r="J2" s="5"/>
    </row>
    <row r="3" spans="1:11" ht="33">
      <c r="A3" s="5" t="s">
        <v>4</v>
      </c>
      <c r="B3" s="9">
        <v>0.12</v>
      </c>
      <c r="C3" s="10">
        <v>0.15</v>
      </c>
      <c r="D3" s="9"/>
      <c r="E3" s="9"/>
      <c r="F3" s="5"/>
      <c r="G3" s="11"/>
      <c r="H3" s="5"/>
      <c r="I3" s="12" t="s">
        <v>5</v>
      </c>
      <c r="J3" s="13">
        <v>365</v>
      </c>
    </row>
    <row r="4" spans="1:11" ht="33">
      <c r="A4" s="5" t="s">
        <v>6</v>
      </c>
      <c r="B4" s="9">
        <v>0.113</v>
      </c>
      <c r="C4" s="10">
        <v>0.13</v>
      </c>
      <c r="D4" s="9"/>
      <c r="E4" s="10"/>
      <c r="F4" s="14"/>
      <c r="G4" s="5"/>
      <c r="H4" s="5"/>
      <c r="I4" s="15" t="s">
        <v>7</v>
      </c>
      <c r="J4" s="13">
        <v>91</v>
      </c>
    </row>
    <row r="5" spans="1:11">
      <c r="A5" s="5" t="s">
        <v>8</v>
      </c>
      <c r="B5" s="16">
        <f>SUM(C10:C15)</f>
        <v>27000</v>
      </c>
      <c r="C5" s="16">
        <f ca="1">SUM(C17:C23)</f>
        <v>27807.780821917808</v>
      </c>
      <c r="D5" s="9"/>
      <c r="E5" s="10"/>
      <c r="F5" s="14"/>
      <c r="G5" s="5"/>
      <c r="H5" s="15"/>
      <c r="I5" s="13"/>
      <c r="J5" s="5"/>
    </row>
    <row r="6" spans="1:11">
      <c r="A6" s="5" t="s">
        <v>9</v>
      </c>
      <c r="B6" s="16">
        <f>SUM(E10:E15)</f>
        <v>27807.780821917808</v>
      </c>
      <c r="C6" s="17">
        <f ca="1">SUM(E17:E23)</f>
        <v>28847.715638956652</v>
      </c>
      <c r="D6" s="9"/>
      <c r="E6" s="10"/>
      <c r="F6" s="5"/>
      <c r="G6" s="5"/>
      <c r="H6" s="15"/>
      <c r="I6" s="13"/>
      <c r="J6" s="5"/>
    </row>
    <row r="7" spans="1:11">
      <c r="A7" s="6" t="s">
        <v>10</v>
      </c>
      <c r="B7" s="16">
        <f>SUM(G10:G15)</f>
        <v>27760.660273972604</v>
      </c>
      <c r="C7" s="17">
        <f ca="1">SUM(G17:G23)</f>
        <v>28709.057663351476</v>
      </c>
      <c r="D7" s="9"/>
      <c r="E7" s="10"/>
      <c r="F7" s="5"/>
      <c r="G7" s="5"/>
      <c r="H7" s="15"/>
      <c r="I7" s="13"/>
      <c r="J7" s="5"/>
    </row>
    <row r="8" spans="1:11">
      <c r="A8" s="6" t="s">
        <v>11</v>
      </c>
      <c r="B8" s="16">
        <f>SUM(H10:H15)</f>
        <v>47.120547945205089</v>
      </c>
      <c r="C8" s="17">
        <f ca="1">SUM(H17:H22)</f>
        <v>138.42301835241096</v>
      </c>
      <c r="D8" s="9"/>
      <c r="E8" s="10"/>
      <c r="F8" s="5"/>
      <c r="G8" s="5"/>
      <c r="H8" s="15"/>
      <c r="I8" s="13"/>
      <c r="J8" s="5"/>
    </row>
    <row r="9" spans="1:11" ht="39.75" customHeight="1">
      <c r="A9" s="18" t="s">
        <v>12</v>
      </c>
      <c r="B9" s="19" t="s">
        <v>13</v>
      </c>
      <c r="C9" s="20" t="s">
        <v>14</v>
      </c>
      <c r="D9" s="21" t="s">
        <v>15</v>
      </c>
      <c r="E9" s="19" t="s">
        <v>9</v>
      </c>
      <c r="F9" s="19" t="s">
        <v>16</v>
      </c>
      <c r="G9" s="19" t="s">
        <v>10</v>
      </c>
      <c r="H9" s="19" t="s">
        <v>11</v>
      </c>
      <c r="I9" s="22" t="s">
        <v>17</v>
      </c>
      <c r="J9" s="22" t="s">
        <v>18</v>
      </c>
      <c r="K9" s="4" t="s">
        <v>19</v>
      </c>
    </row>
    <row r="10" spans="1:11" s="5" customFormat="1">
      <c r="A10" s="23">
        <v>40967</v>
      </c>
      <c r="B10" s="5" t="s">
        <v>20</v>
      </c>
      <c r="C10" s="24">
        <v>2000</v>
      </c>
      <c r="D10" s="9">
        <f t="shared" ref="D10:D15" si="0">B$3</f>
        <v>0.12</v>
      </c>
      <c r="E10" s="24">
        <f t="shared" ref="E10:E16" si="1">C10+((F10-A10)/J$3*D10*C10)</f>
        <v>2059.8356164383563</v>
      </c>
      <c r="F10" s="25">
        <f t="shared" ref="F10:F16" si="2">A10+J$4</f>
        <v>41058</v>
      </c>
      <c r="G10" s="24">
        <f t="shared" ref="G10:G16" si="3">C10+(F10-A10)/J$3*B$4*C10</f>
        <v>2056.345205479452</v>
      </c>
      <c r="H10" s="24">
        <f t="shared" ref="H10:H16" si="4">IF(H$9=B10,"",E10-G10)</f>
        <v>3.4904109589042491</v>
      </c>
      <c r="K10" s="26">
        <f>(COUNTIF(B$10:B10,B10)=1)/1</f>
        <v>1</v>
      </c>
    </row>
    <row r="11" spans="1:11" s="5" customFormat="1">
      <c r="A11" s="23">
        <v>40967</v>
      </c>
      <c r="B11" s="5" t="s">
        <v>21</v>
      </c>
      <c r="C11" s="24">
        <v>3000</v>
      </c>
      <c r="D11" s="9">
        <f t="shared" si="0"/>
        <v>0.12</v>
      </c>
      <c r="E11" s="24">
        <f t="shared" si="1"/>
        <v>3089.7534246575342</v>
      </c>
      <c r="F11" s="27">
        <f t="shared" si="2"/>
        <v>41058</v>
      </c>
      <c r="G11" s="24">
        <f t="shared" si="3"/>
        <v>3084.5178082191783</v>
      </c>
      <c r="H11" s="24">
        <f t="shared" si="4"/>
        <v>5.2356164383559189</v>
      </c>
      <c r="K11" s="26">
        <f>(COUNTIF(B$10:B11,B11)=1)/1</f>
        <v>1</v>
      </c>
    </row>
    <row r="12" spans="1:11" s="5" customFormat="1">
      <c r="A12" s="23">
        <v>40967</v>
      </c>
      <c r="B12" s="5" t="s">
        <v>22</v>
      </c>
      <c r="C12" s="24">
        <v>4000</v>
      </c>
      <c r="D12" s="9">
        <f t="shared" si="0"/>
        <v>0.12</v>
      </c>
      <c r="E12" s="24">
        <f t="shared" si="1"/>
        <v>4119.6712328767126</v>
      </c>
      <c r="F12" s="27">
        <f t="shared" si="2"/>
        <v>41058</v>
      </c>
      <c r="G12" s="24">
        <f t="shared" si="3"/>
        <v>4112.6904109589041</v>
      </c>
      <c r="H12" s="24">
        <f t="shared" si="4"/>
        <v>6.9808219178084983</v>
      </c>
      <c r="K12" s="26">
        <f>(COUNTIF(B$10:B12,B12)=1)/1</f>
        <v>1</v>
      </c>
    </row>
    <row r="13" spans="1:11" s="5" customFormat="1">
      <c r="A13" s="23">
        <v>40967</v>
      </c>
      <c r="B13" s="5" t="s">
        <v>23</v>
      </c>
      <c r="C13" s="24">
        <v>5000</v>
      </c>
      <c r="D13" s="9">
        <f t="shared" si="0"/>
        <v>0.12</v>
      </c>
      <c r="E13" s="24">
        <f t="shared" si="1"/>
        <v>5149.58904109589</v>
      </c>
      <c r="F13" s="27">
        <f t="shared" si="2"/>
        <v>41058</v>
      </c>
      <c r="G13" s="24">
        <f t="shared" si="3"/>
        <v>5140.8630136986303</v>
      </c>
      <c r="H13" s="24">
        <f t="shared" si="4"/>
        <v>8.7260273972597133</v>
      </c>
      <c r="K13" s="26">
        <f>(COUNTIF(B$10:B13,B13)=1)/1</f>
        <v>1</v>
      </c>
    </row>
    <row r="14" spans="1:11" s="5" customFormat="1">
      <c r="A14" s="23">
        <v>40967</v>
      </c>
      <c r="B14" s="5" t="s">
        <v>24</v>
      </c>
      <c r="C14" s="24">
        <v>6000</v>
      </c>
      <c r="D14" s="9">
        <f t="shared" si="0"/>
        <v>0.12</v>
      </c>
      <c r="E14" s="24">
        <f t="shared" si="1"/>
        <v>6179.5068493150684</v>
      </c>
      <c r="F14" s="27">
        <f t="shared" si="2"/>
        <v>41058</v>
      </c>
      <c r="G14" s="24">
        <f t="shared" si="3"/>
        <v>6169.0356164383566</v>
      </c>
      <c r="H14" s="24">
        <f t="shared" si="4"/>
        <v>10.471232876711838</v>
      </c>
      <c r="K14" s="26">
        <f>(COUNTIF(B$10:B14,B14)=1)/1</f>
        <v>1</v>
      </c>
    </row>
    <row r="15" spans="1:11" s="5" customFormat="1">
      <c r="A15" s="23">
        <v>40967</v>
      </c>
      <c r="B15" s="5" t="s">
        <v>25</v>
      </c>
      <c r="C15" s="24">
        <v>7000</v>
      </c>
      <c r="D15" s="9">
        <f t="shared" si="0"/>
        <v>0.12</v>
      </c>
      <c r="E15" s="24">
        <f t="shared" si="1"/>
        <v>7209.4246575342468</v>
      </c>
      <c r="F15" s="27">
        <f t="shared" si="2"/>
        <v>41058</v>
      </c>
      <c r="G15" s="24">
        <f t="shared" si="3"/>
        <v>7197.2082191780819</v>
      </c>
      <c r="H15" s="24">
        <f t="shared" si="4"/>
        <v>12.216438356164872</v>
      </c>
      <c r="K15" s="26">
        <f>(COUNTIF(B$10:B15,B15)=1)/1</f>
        <v>1</v>
      </c>
    </row>
    <row r="16" spans="1:11" s="5" customFormat="1">
      <c r="A16" s="23">
        <v>40967</v>
      </c>
      <c r="B16" s="5" t="str">
        <f>H9</f>
        <v>NWS FD COMM</v>
      </c>
      <c r="C16" s="24">
        <v>0</v>
      </c>
      <c r="D16" s="9"/>
      <c r="E16" s="24">
        <f t="shared" si="1"/>
        <v>0</v>
      </c>
      <c r="F16" s="27">
        <f t="shared" si="2"/>
        <v>41058</v>
      </c>
      <c r="G16" s="24">
        <f t="shared" si="3"/>
        <v>0</v>
      </c>
      <c r="H16" s="24" t="str">
        <f t="shared" si="4"/>
        <v/>
      </c>
      <c r="K16" s="26">
        <f>(COUNTIF(B$10:B16,B16)=1)/1</f>
        <v>1</v>
      </c>
    </row>
    <row r="17" spans="1:11" s="5" customFormat="1">
      <c r="A17" s="23">
        <f ca="1">IF(F10&gt;TODAY(),F10,"")</f>
        <v>41058</v>
      </c>
      <c r="B17" s="5" t="str">
        <f ca="1">IF(A17="","",IF(I17&lt;&gt;"",I17,B10))</f>
        <v>Hilary Lomotey</v>
      </c>
      <c r="C17" s="24">
        <f t="shared" ref="C17:C22" ca="1" si="5">IF($A17="","",G10)</f>
        <v>2056.345205479452</v>
      </c>
      <c r="D17" s="9">
        <f ca="1">IF($A17="","",C$3)</f>
        <v>0.15</v>
      </c>
      <c r="E17" s="24">
        <f t="shared" ref="E17:E37" ca="1" si="6">IF($A17="","",C17+((F17-A17)/J$3*D17*C17))</f>
        <v>2133.2468823419026</v>
      </c>
      <c r="F17" s="27">
        <f t="shared" ref="F17:F37" ca="1" si="7">IF(A17="","",A17+J$4)</f>
        <v>41149</v>
      </c>
      <c r="G17" s="24">
        <f t="shared" ref="G17:G37" ca="1" si="8">IF(A17="","",C17+(F17-A17)/J$3*C$4*C17)</f>
        <v>2122.9933254269095</v>
      </c>
      <c r="H17" s="24">
        <f ca="1">IF(A17="","",IF(H$9=B17,"",E17-G17))</f>
        <v>10.253556914993169</v>
      </c>
      <c r="K17" s="26">
        <f ca="1">(COUNTIF(B$10:B17,B17)=1)/1</f>
        <v>0</v>
      </c>
    </row>
    <row r="18" spans="1:11" s="5" customFormat="1">
      <c r="A18" s="23">
        <f t="shared" ref="A18:A23" ca="1" si="9">IF(F11&gt;TODAY(),F11,"")</f>
        <v>41058</v>
      </c>
      <c r="B18" s="5" t="str">
        <f t="shared" ref="B18:B37" ca="1" si="10">IF(A18="","",IF(I18&lt;&gt;"",I18,B11))</f>
        <v>Emmanuel Tsigbey</v>
      </c>
      <c r="C18" s="24">
        <f t="shared" ca="1" si="5"/>
        <v>3084.5178082191783</v>
      </c>
      <c r="D18" s="9">
        <f t="shared" ref="D18:D23" ca="1" si="11">IF($A18="","",C$3)</f>
        <v>0.15</v>
      </c>
      <c r="E18" s="24">
        <f t="shared" ca="1" si="6"/>
        <v>3199.8703235128546</v>
      </c>
      <c r="F18" s="27">
        <f t="shared" ca="1" si="7"/>
        <v>41149</v>
      </c>
      <c r="G18" s="24">
        <f t="shared" ca="1" si="8"/>
        <v>3184.4899881403644</v>
      </c>
      <c r="H18" s="24">
        <f t="shared" ref="H18:H37" ca="1" si="12">IF(A18="","",IF(H$9=B18,"",E18-G18))</f>
        <v>15.380335372490208</v>
      </c>
      <c r="K18" s="26">
        <f ca="1">(COUNTIF(B$10:B18,B18)=1)/1</f>
        <v>0</v>
      </c>
    </row>
    <row r="19" spans="1:11" s="5" customFormat="1">
      <c r="A19" s="23">
        <f t="shared" ca="1" si="9"/>
        <v>41058</v>
      </c>
      <c r="B19" s="5" t="str">
        <f t="shared" ca="1" si="10"/>
        <v>Eugenia Basheer</v>
      </c>
      <c r="C19" s="24">
        <f t="shared" ca="1" si="5"/>
        <v>4112.6904109589041</v>
      </c>
      <c r="D19" s="9">
        <f t="shared" ca="1" si="11"/>
        <v>0.15</v>
      </c>
      <c r="E19" s="24">
        <f t="shared" ca="1" si="6"/>
        <v>4266.4937646838052</v>
      </c>
      <c r="F19" s="27">
        <f t="shared" ca="1" si="7"/>
        <v>41149</v>
      </c>
      <c r="G19" s="24">
        <f t="shared" ca="1" si="8"/>
        <v>4245.9866508538189</v>
      </c>
      <c r="H19" s="24">
        <f t="shared" ca="1" si="12"/>
        <v>20.507113829986338</v>
      </c>
      <c r="K19" s="26">
        <f ca="1">(COUNTIF(B$10:B19,B19)=1)/1</f>
        <v>0</v>
      </c>
    </row>
    <row r="20" spans="1:11" s="5" customFormat="1">
      <c r="A20" s="23">
        <f t="shared" ca="1" si="9"/>
        <v>41058</v>
      </c>
      <c r="B20" s="5" t="str">
        <f t="shared" ca="1" si="10"/>
        <v>Angelina Akani</v>
      </c>
      <c r="C20" s="24">
        <f t="shared" ca="1" si="5"/>
        <v>5140.8630136986303</v>
      </c>
      <c r="D20" s="9">
        <f t="shared" ca="1" si="11"/>
        <v>0.15</v>
      </c>
      <c r="E20" s="24">
        <f t="shared" ca="1" si="6"/>
        <v>5333.1172058547572</v>
      </c>
      <c r="F20" s="27">
        <f t="shared" ca="1" si="7"/>
        <v>41149</v>
      </c>
      <c r="G20" s="24">
        <f t="shared" ca="1" si="8"/>
        <v>5307.4833135672734</v>
      </c>
      <c r="H20" s="24">
        <f t="shared" ca="1" si="12"/>
        <v>25.633892287483832</v>
      </c>
      <c r="K20" s="26">
        <f ca="1">(COUNTIF(B$10:B20,B20)=1)/1</f>
        <v>0</v>
      </c>
    </row>
    <row r="21" spans="1:11" s="5" customFormat="1">
      <c r="A21" s="23">
        <f t="shared" ca="1" si="9"/>
        <v>41058</v>
      </c>
      <c r="B21" s="5" t="str">
        <f t="shared" ca="1" si="10"/>
        <v>Galina Okko</v>
      </c>
      <c r="C21" s="24">
        <f t="shared" ca="1" si="5"/>
        <v>6169.0356164383566</v>
      </c>
      <c r="D21" s="9">
        <f t="shared" ca="1" si="11"/>
        <v>0.15</v>
      </c>
      <c r="E21" s="24">
        <f t="shared" ca="1" si="6"/>
        <v>6399.7406470257092</v>
      </c>
      <c r="F21" s="27">
        <f t="shared" ca="1" si="7"/>
        <v>41149</v>
      </c>
      <c r="G21" s="24">
        <f t="shared" ca="1" si="8"/>
        <v>6368.9799762807288</v>
      </c>
      <c r="H21" s="24">
        <f t="shared" ca="1" si="12"/>
        <v>30.760670744980416</v>
      </c>
      <c r="K21" s="26">
        <f ca="1">(COUNTIF(B$10:B21,B21)=1)/1</f>
        <v>0</v>
      </c>
    </row>
    <row r="22" spans="1:11" s="5" customFormat="1">
      <c r="A22" s="23">
        <f t="shared" ca="1" si="9"/>
        <v>41058</v>
      </c>
      <c r="B22" s="5" t="str">
        <f t="shared" ca="1" si="10"/>
        <v>Carol Annang</v>
      </c>
      <c r="C22" s="24">
        <f t="shared" ca="1" si="5"/>
        <v>7197.2082191780819</v>
      </c>
      <c r="D22" s="9">
        <f t="shared" ca="1" si="11"/>
        <v>0.15</v>
      </c>
      <c r="E22" s="24">
        <f t="shared" ca="1" si="6"/>
        <v>7466.3640881966594</v>
      </c>
      <c r="F22" s="27">
        <f t="shared" ca="1" si="7"/>
        <v>41149</v>
      </c>
      <c r="G22" s="24">
        <f t="shared" ca="1" si="8"/>
        <v>7430.4766389941824</v>
      </c>
      <c r="H22" s="24">
        <f t="shared" ca="1" si="12"/>
        <v>35.887449202477001</v>
      </c>
      <c r="K22" s="26">
        <f ca="1">(COUNTIF(B$10:B22,B22)=1)/1</f>
        <v>0</v>
      </c>
    </row>
    <row r="23" spans="1:11">
      <c r="A23" s="23">
        <f t="shared" ca="1" si="9"/>
        <v>41058</v>
      </c>
      <c r="B23" s="5" t="str">
        <f t="shared" ca="1" si="10"/>
        <v>NWS FD COMM</v>
      </c>
      <c r="C23" s="24">
        <f ca="1">IF($A23="","",B8)</f>
        <v>47.120547945205089</v>
      </c>
      <c r="D23" s="9">
        <f t="shared" ca="1" si="11"/>
        <v>0.15</v>
      </c>
      <c r="E23" s="24">
        <f t="shared" ca="1" si="6"/>
        <v>48.882727340964131</v>
      </c>
      <c r="F23" s="27">
        <f t="shared" ca="1" si="7"/>
        <v>41149</v>
      </c>
      <c r="G23" s="24">
        <f t="shared" ca="1" si="8"/>
        <v>48.64777008819626</v>
      </c>
      <c r="H23" s="24" t="str">
        <f t="shared" ca="1" si="12"/>
        <v/>
      </c>
      <c r="I23" s="5"/>
      <c r="J23" s="5"/>
      <c r="K23" s="26">
        <f ca="1">(COUNTIF(B$10:B23,B23)=1)/1</f>
        <v>0</v>
      </c>
    </row>
    <row r="24" spans="1:11">
      <c r="A24" s="23"/>
      <c r="B24" s="5" t="str">
        <f t="shared" si="10"/>
        <v/>
      </c>
      <c r="C24" s="24" t="str">
        <f>IF($A24="","",G17)</f>
        <v/>
      </c>
      <c r="D24" s="9" t="str">
        <f>IF($A24="","",D$3)</f>
        <v/>
      </c>
      <c r="E24" s="24" t="str">
        <f t="shared" si="6"/>
        <v/>
      </c>
      <c r="F24" s="27" t="str">
        <f t="shared" si="7"/>
        <v/>
      </c>
      <c r="G24" s="24" t="str">
        <f t="shared" si="8"/>
        <v/>
      </c>
      <c r="H24" s="24" t="str">
        <f t="shared" si="12"/>
        <v/>
      </c>
      <c r="I24" s="5"/>
      <c r="J24" s="5"/>
      <c r="K24" s="26">
        <f ca="1">(COUNTIF(B$10:B24,B24)=1)/1</f>
        <v>1</v>
      </c>
    </row>
    <row r="25" spans="1:11">
      <c r="A25" s="23">
        <f t="shared" ref="A25:A35" ca="1" si="13">IF(F18&gt;TODAY(),F18,"")</f>
        <v>41149</v>
      </c>
      <c r="B25" s="5" t="str">
        <f t="shared" ca="1" si="10"/>
        <v>Emmanuel Tsigbey</v>
      </c>
      <c r="C25" s="24">
        <f t="shared" ref="C25:C37" ca="1" si="14">IF($A25="","",G18)</f>
        <v>3184.4899881403644</v>
      </c>
      <c r="D25" s="9">
        <f t="shared" ref="D25:D37" ca="1" si="15">IF($A25="","",D$3)</f>
        <v>0</v>
      </c>
      <c r="E25" s="24">
        <f t="shared" ca="1" si="6"/>
        <v>3184.4899881403644</v>
      </c>
      <c r="F25" s="27">
        <f t="shared" ca="1" si="7"/>
        <v>41240</v>
      </c>
      <c r="G25" s="24">
        <f t="shared" ca="1" si="8"/>
        <v>3287.70236227653</v>
      </c>
      <c r="H25" s="24">
        <f t="shared" ca="1" si="12"/>
        <v>-103.21237413616564</v>
      </c>
      <c r="I25" s="5"/>
      <c r="J25" s="5"/>
      <c r="K25" s="26">
        <f ca="1">(COUNTIF(B$10:B25,B25)=1)/1</f>
        <v>0</v>
      </c>
    </row>
    <row r="26" spans="1:11">
      <c r="A26" s="23">
        <f t="shared" ca="1" si="13"/>
        <v>41149</v>
      </c>
      <c r="B26" s="5" t="str">
        <f t="shared" ca="1" si="10"/>
        <v>Eugenia Basheer</v>
      </c>
      <c r="C26" s="24">
        <f t="shared" ca="1" si="14"/>
        <v>4245.9866508538189</v>
      </c>
      <c r="D26" s="9">
        <f t="shared" ca="1" si="15"/>
        <v>0</v>
      </c>
      <c r="E26" s="24">
        <f t="shared" ca="1" si="6"/>
        <v>4245.9866508538189</v>
      </c>
      <c r="F26" s="27">
        <f t="shared" ca="1" si="7"/>
        <v>41240</v>
      </c>
      <c r="G26" s="24">
        <f t="shared" ca="1" si="8"/>
        <v>4383.6031497020404</v>
      </c>
      <c r="H26" s="24">
        <f t="shared" ca="1" si="12"/>
        <v>-137.61649884822145</v>
      </c>
      <c r="I26" s="5"/>
      <c r="J26" s="5"/>
      <c r="K26" s="26">
        <f ca="1">(COUNTIF(B$10:B26,B26)=1)/1</f>
        <v>0</v>
      </c>
    </row>
    <row r="27" spans="1:11">
      <c r="A27" s="23">
        <f t="shared" ca="1" si="13"/>
        <v>41149</v>
      </c>
      <c r="B27" s="5" t="str">
        <f t="shared" ca="1" si="10"/>
        <v>Angelina Akani</v>
      </c>
      <c r="C27" s="24">
        <f t="shared" ca="1" si="14"/>
        <v>5307.4833135672734</v>
      </c>
      <c r="D27" s="9">
        <f t="shared" ca="1" si="15"/>
        <v>0</v>
      </c>
      <c r="E27" s="24">
        <f t="shared" ca="1" si="6"/>
        <v>5307.4833135672734</v>
      </c>
      <c r="F27" s="27">
        <f t="shared" ca="1" si="7"/>
        <v>41240</v>
      </c>
      <c r="G27" s="24">
        <f t="shared" ca="1" si="8"/>
        <v>5479.5039371275498</v>
      </c>
      <c r="H27" s="24">
        <f t="shared" ca="1" si="12"/>
        <v>-172.02062356027636</v>
      </c>
      <c r="I27" s="5"/>
      <c r="J27" s="5"/>
      <c r="K27" s="26">
        <f ca="1">(COUNTIF(B$10:B27,B27)=1)/1</f>
        <v>0</v>
      </c>
    </row>
    <row r="28" spans="1:11">
      <c r="A28" s="23">
        <f t="shared" ca="1" si="13"/>
        <v>41149</v>
      </c>
      <c r="B28" s="5" t="str">
        <f t="shared" ca="1" si="10"/>
        <v>Galina Okko</v>
      </c>
      <c r="C28" s="24">
        <f t="shared" ca="1" si="14"/>
        <v>6368.9799762807288</v>
      </c>
      <c r="D28" s="9">
        <f t="shared" ca="1" si="15"/>
        <v>0</v>
      </c>
      <c r="E28" s="24">
        <f t="shared" ca="1" si="6"/>
        <v>6368.9799762807288</v>
      </c>
      <c r="F28" s="27">
        <f t="shared" ca="1" si="7"/>
        <v>41240</v>
      </c>
      <c r="G28" s="24">
        <f t="shared" ca="1" si="8"/>
        <v>6575.4047245530601</v>
      </c>
      <c r="H28" s="24">
        <f t="shared" ca="1" si="12"/>
        <v>-206.42474827233127</v>
      </c>
      <c r="I28" s="5"/>
      <c r="J28" s="5"/>
      <c r="K28" s="26">
        <f ca="1">(COUNTIF(B$10:B28,B28)=1)/1</f>
        <v>0</v>
      </c>
    </row>
    <row r="29" spans="1:11">
      <c r="A29" s="28">
        <f ca="1">IF(F22&gt;TODAY(),F22,"")</f>
        <v>41149</v>
      </c>
      <c r="B29" s="29" t="str">
        <f t="shared" ca="1" si="10"/>
        <v>Carol Annang</v>
      </c>
      <c r="C29" s="30">
        <f t="shared" ca="1" si="14"/>
        <v>7430.4766389941824</v>
      </c>
      <c r="D29" s="9">
        <f t="shared" ca="1" si="15"/>
        <v>0</v>
      </c>
      <c r="E29" s="30">
        <f t="shared" ca="1" si="6"/>
        <v>7430.4766389941824</v>
      </c>
      <c r="F29" s="31">
        <f t="shared" ca="1" si="7"/>
        <v>41240</v>
      </c>
      <c r="G29" s="30">
        <f t="shared" ca="1" si="8"/>
        <v>7671.3055119785695</v>
      </c>
      <c r="H29" s="30">
        <f t="shared" ca="1" si="12"/>
        <v>-240.82887298438709</v>
      </c>
      <c r="I29" s="5"/>
      <c r="J29" s="5"/>
      <c r="K29" s="26">
        <f ca="1">(COUNTIF(B$10:B29,B29)=1)/1</f>
        <v>0</v>
      </c>
    </row>
    <row r="30" spans="1:11">
      <c r="A30" s="23">
        <f t="shared" ca="1" si="13"/>
        <v>41149</v>
      </c>
      <c r="B30" s="5" t="str">
        <f t="shared" ca="1" si="10"/>
        <v>NWS FD COMM</v>
      </c>
      <c r="C30" s="24">
        <f t="shared" ca="1" si="14"/>
        <v>48.64777008819626</v>
      </c>
      <c r="D30" s="9">
        <f t="shared" ca="1" si="15"/>
        <v>0</v>
      </c>
      <c r="E30" s="24">
        <f t="shared" ca="1" si="6"/>
        <v>48.64777008819626</v>
      </c>
      <c r="F30" s="27">
        <f t="shared" ca="1" si="7"/>
        <v>41240</v>
      </c>
      <c r="G30" s="24">
        <f t="shared" ca="1" si="8"/>
        <v>50.224490965301364</v>
      </c>
      <c r="H30" s="24" t="str">
        <f t="shared" ca="1" si="12"/>
        <v/>
      </c>
      <c r="I30" s="5"/>
      <c r="J30" s="5"/>
      <c r="K30" s="26">
        <f ca="1">(COUNTIF(B$10:B30,B30)=1)/1</f>
        <v>0</v>
      </c>
    </row>
    <row r="31" spans="1:11">
      <c r="A31" s="32" t="str">
        <f t="shared" ca="1" si="13"/>
        <v/>
      </c>
      <c r="B31" s="33" t="str">
        <f t="shared" ca="1" si="10"/>
        <v/>
      </c>
      <c r="C31" s="34" t="str">
        <f t="shared" ca="1" si="14"/>
        <v/>
      </c>
      <c r="D31" s="35" t="str">
        <f t="shared" ca="1" si="15"/>
        <v/>
      </c>
      <c r="E31" s="34" t="str">
        <f t="shared" ca="1" si="6"/>
        <v/>
      </c>
      <c r="F31" s="36" t="str">
        <f t="shared" ca="1" si="7"/>
        <v/>
      </c>
      <c r="G31" s="34" t="str">
        <f t="shared" ca="1" si="8"/>
        <v/>
      </c>
      <c r="H31" s="34" t="str">
        <f t="shared" ca="1" si="12"/>
        <v/>
      </c>
      <c r="I31" s="33"/>
      <c r="J31" s="33"/>
      <c r="K31" s="37">
        <f ca="1">(COUNTIF(B$10:B31,B31)=1)/1</f>
        <v>0</v>
      </c>
    </row>
    <row r="32" spans="1:11">
      <c r="A32" s="32">
        <f ca="1">IF(F25&gt;TODAY(),F25,"")</f>
        <v>41240</v>
      </c>
      <c r="B32" s="33" t="str">
        <f t="shared" ca="1" si="10"/>
        <v>Emmanuel Tsigbey</v>
      </c>
      <c r="C32" s="34">
        <f t="shared" ca="1" si="14"/>
        <v>3287.70236227653</v>
      </c>
      <c r="D32" s="35">
        <f t="shared" ca="1" si="15"/>
        <v>0</v>
      </c>
      <c r="E32" s="34">
        <f t="shared" ca="1" si="6"/>
        <v>3287.70236227653</v>
      </c>
      <c r="F32" s="36">
        <f t="shared" ca="1" si="7"/>
        <v>41331</v>
      </c>
      <c r="G32" s="34">
        <f t="shared" ca="1" si="8"/>
        <v>3394.2599484292186</v>
      </c>
      <c r="H32" s="34">
        <f t="shared" ca="1" si="12"/>
        <v>-106.5575861526886</v>
      </c>
      <c r="I32" s="33"/>
      <c r="J32" s="33"/>
      <c r="K32" s="37">
        <f ca="1">(COUNTIF(B$10:B32,B32)=1)/1</f>
        <v>0</v>
      </c>
    </row>
    <row r="33" spans="1:11">
      <c r="A33" s="32">
        <f t="shared" ca="1" si="13"/>
        <v>41240</v>
      </c>
      <c r="B33" s="33" t="str">
        <f t="shared" ca="1" si="10"/>
        <v>Eugenia Basheer</v>
      </c>
      <c r="C33" s="34">
        <f t="shared" ca="1" si="14"/>
        <v>4383.6031497020404</v>
      </c>
      <c r="D33" s="35">
        <f t="shared" ca="1" si="15"/>
        <v>0</v>
      </c>
      <c r="E33" s="34">
        <f t="shared" ca="1" si="6"/>
        <v>4383.6031497020404</v>
      </c>
      <c r="F33" s="36">
        <f t="shared" ca="1" si="7"/>
        <v>41331</v>
      </c>
      <c r="G33" s="34">
        <f t="shared" ca="1" si="8"/>
        <v>4525.6799312389585</v>
      </c>
      <c r="H33" s="34">
        <f t="shared" ca="1" si="12"/>
        <v>-142.07678153691813</v>
      </c>
      <c r="I33" s="33"/>
      <c r="J33" s="33"/>
      <c r="K33" s="37">
        <f ca="1">(COUNTIF(B$10:B33,B33)=1)/1</f>
        <v>0</v>
      </c>
    </row>
    <row r="34" spans="1:11">
      <c r="A34" s="32">
        <f t="shared" ca="1" si="13"/>
        <v>41240</v>
      </c>
      <c r="B34" s="33" t="str">
        <f t="shared" ca="1" si="10"/>
        <v>Angelina Akani</v>
      </c>
      <c r="C34" s="34">
        <f t="shared" ca="1" si="14"/>
        <v>5479.5039371275498</v>
      </c>
      <c r="D34" s="35">
        <f t="shared" ca="1" si="15"/>
        <v>0</v>
      </c>
      <c r="E34" s="34">
        <f t="shared" ca="1" si="6"/>
        <v>5479.5039371275498</v>
      </c>
      <c r="F34" s="36">
        <f t="shared" ca="1" si="7"/>
        <v>41331</v>
      </c>
      <c r="G34" s="34">
        <f t="shared" ca="1" si="8"/>
        <v>5657.0999140486974</v>
      </c>
      <c r="H34" s="34">
        <f t="shared" ca="1" si="12"/>
        <v>-177.59597692114767</v>
      </c>
      <c r="I34" s="33"/>
      <c r="J34" s="33"/>
      <c r="K34" s="37">
        <f ca="1">(COUNTIF(B$10:B34,B34)=1)/1</f>
        <v>0</v>
      </c>
    </row>
    <row r="35" spans="1:11">
      <c r="A35" s="32">
        <f t="shared" ca="1" si="13"/>
        <v>41240</v>
      </c>
      <c r="B35" s="33" t="str">
        <f t="shared" ca="1" si="10"/>
        <v>Galina Okko</v>
      </c>
      <c r="C35" s="34">
        <f t="shared" ca="1" si="14"/>
        <v>6575.4047245530601</v>
      </c>
      <c r="D35" s="35">
        <f t="shared" ca="1" si="15"/>
        <v>0</v>
      </c>
      <c r="E35" s="34">
        <f t="shared" ca="1" si="6"/>
        <v>6575.4047245530601</v>
      </c>
      <c r="F35" s="36">
        <f t="shared" ca="1" si="7"/>
        <v>41331</v>
      </c>
      <c r="G35" s="34">
        <f t="shared" ca="1" si="8"/>
        <v>6788.5198968584373</v>
      </c>
      <c r="H35" s="34">
        <f t="shared" ca="1" si="12"/>
        <v>-213.1151723053772</v>
      </c>
      <c r="I35" s="33"/>
      <c r="J35" s="33"/>
      <c r="K35" s="37">
        <f ca="1">(COUNTIF(B$10:B35,B35)=1)/1</f>
        <v>0</v>
      </c>
    </row>
    <row r="36" spans="1:11">
      <c r="A36" s="32">
        <f ca="1">IF(F29&gt;TODAY(),F29,"")</f>
        <v>41240</v>
      </c>
      <c r="B36" s="33" t="str">
        <f t="shared" ca="1" si="10"/>
        <v>Carol Annang</v>
      </c>
      <c r="C36" s="34">
        <f t="shared" ca="1" si="14"/>
        <v>7671.3055119785695</v>
      </c>
      <c r="D36" s="35">
        <f t="shared" ca="1" si="15"/>
        <v>0</v>
      </c>
      <c r="E36" s="34">
        <f t="shared" ca="1" si="6"/>
        <v>7671.3055119785695</v>
      </c>
      <c r="F36" s="36">
        <f t="shared" ca="1" si="7"/>
        <v>41331</v>
      </c>
      <c r="G36" s="34">
        <f t="shared" ca="1" si="8"/>
        <v>7919.9398796681762</v>
      </c>
      <c r="H36" s="34">
        <f t="shared" ca="1" si="12"/>
        <v>-248.63436768960673</v>
      </c>
      <c r="I36" s="33"/>
      <c r="J36" s="33"/>
      <c r="K36" s="37">
        <f ca="1">(COUNTIF(B$10:B36,B36)=1)/1</f>
        <v>0</v>
      </c>
    </row>
    <row r="37" spans="1:11">
      <c r="A37" s="32">
        <f ca="1">IF(F30&gt;TODAY(),F30,"")</f>
        <v>41240</v>
      </c>
      <c r="B37" s="33" t="str">
        <f t="shared" ca="1" si="10"/>
        <v>NWS FD COMM</v>
      </c>
      <c r="C37" s="34">
        <f t="shared" ca="1" si="14"/>
        <v>50.224490965301364</v>
      </c>
      <c r="D37" s="35">
        <f t="shared" ca="1" si="15"/>
        <v>0</v>
      </c>
      <c r="E37" s="34">
        <f t="shared" ca="1" si="6"/>
        <v>50.224490965301364</v>
      </c>
      <c r="F37" s="36">
        <f t="shared" ca="1" si="7"/>
        <v>41331</v>
      </c>
      <c r="G37" s="34">
        <f t="shared" ca="1" si="8"/>
        <v>51.852314877957568</v>
      </c>
      <c r="H37" s="34" t="str">
        <f t="shared" ca="1" si="12"/>
        <v/>
      </c>
      <c r="I37" s="33"/>
      <c r="J37" s="33"/>
      <c r="K37" s="37">
        <f ca="1">(COUNTIF(B$10:B37,B37)=1)/1</f>
        <v>0</v>
      </c>
    </row>
    <row r="39" spans="1:11">
      <c r="D39" s="38">
        <f ca="1">F17+91</f>
        <v>41240</v>
      </c>
    </row>
    <row r="40" spans="1:11">
      <c r="A40" s="39">
        <v>40966</v>
      </c>
      <c r="B40" s="40">
        <v>40967</v>
      </c>
      <c r="C40" s="39">
        <f>91+A40</f>
        <v>41057</v>
      </c>
      <c r="D40" s="41">
        <v>41058</v>
      </c>
    </row>
    <row r="41" spans="1:11">
      <c r="B41" s="40"/>
      <c r="D41" s="41"/>
    </row>
    <row r="42" spans="1:11">
      <c r="A42" s="39">
        <f>+C40</f>
        <v>41057</v>
      </c>
      <c r="B42" s="40">
        <v>41057</v>
      </c>
      <c r="C42" s="39">
        <f>91+A42</f>
        <v>41148</v>
      </c>
      <c r="D42" s="41">
        <v>41149</v>
      </c>
    </row>
    <row r="43" spans="1:11">
      <c r="B43" s="40"/>
      <c r="D43" s="41"/>
    </row>
    <row r="44" spans="1:11">
      <c r="A44" s="39">
        <f>+C42</f>
        <v>41148</v>
      </c>
      <c r="B44" s="40">
        <v>41149</v>
      </c>
      <c r="C44" s="39">
        <f>91+A44</f>
        <v>41239</v>
      </c>
      <c r="D44" s="41">
        <v>41240</v>
      </c>
    </row>
    <row r="45" spans="1:11">
      <c r="B45" s="40"/>
      <c r="D45" s="41"/>
    </row>
    <row r="46" spans="1:11">
      <c r="A46" s="39">
        <f>+C44</f>
        <v>41239</v>
      </c>
      <c r="B46" s="40">
        <v>41240</v>
      </c>
      <c r="C46" s="39">
        <f>91+A46</f>
        <v>41330</v>
      </c>
      <c r="D46" s="41">
        <v>41331</v>
      </c>
    </row>
    <row r="48" spans="1:11">
      <c r="A48" s="4" t="str">
        <f ca="1">+IF(AND(TODAY()&lt;=A44,TODAY()&gt;=A44),A44,"")</f>
        <v/>
      </c>
      <c r="B48" s="4" t="b">
        <f ca="1">AND(TODAY()&gt;=B42,TODAY()=B42)</f>
        <v>1</v>
      </c>
    </row>
    <row r="49" spans="2:2">
      <c r="B49" s="4" t="b">
        <f ca="1">+IF(A42&gt;TODAY(),"")</f>
        <v>0</v>
      </c>
    </row>
  </sheetData>
  <mergeCells count="1">
    <mergeCell ref="A1:J1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26-FEB-12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2012-05-28T13:14:01Z</dcterms:created>
  <dcterms:modified xsi:type="dcterms:W3CDTF">2012-05-28T15:27:14Z</dcterms:modified>
</cp:coreProperties>
</file>