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Sheet" sheetId="2" r:id="rId1"/>
  </sheets>
  <definedNames>
    <definedName name="_xlnm._FilterDatabase" localSheetId="0" hidden="1">Sheet!$A$5:$AJ$137</definedName>
  </definedNames>
  <calcPr calcId="125725"/>
</workbook>
</file>

<file path=xl/calcChain.xml><?xml version="1.0" encoding="utf-8"?>
<calcChain xmlns="http://schemas.openxmlformats.org/spreadsheetml/2006/main">
  <c r="AK11" i="2"/>
  <c r="AK10"/>
  <c r="AK9"/>
  <c r="AK8"/>
  <c r="AK7"/>
  <c r="AK6"/>
  <c r="X90" l="1"/>
  <c r="J16"/>
  <c r="W6"/>
  <c r="W89"/>
  <c r="W29"/>
  <c r="W37"/>
  <c r="Y126"/>
  <c r="Z136"/>
  <c r="S136"/>
  <c r="S149" l="1"/>
  <c r="R149"/>
  <c r="Q149"/>
  <c r="P149"/>
  <c r="O149"/>
  <c r="N149"/>
  <c r="M149"/>
  <c r="AH149"/>
  <c r="AG149"/>
  <c r="AF149"/>
  <c r="AE149"/>
  <c r="AD149"/>
  <c r="AC149"/>
  <c r="AB149"/>
  <c r="AA149"/>
  <c r="S137"/>
  <c r="AG137"/>
  <c r="AG136"/>
  <c r="AG135"/>
  <c r="AG134"/>
  <c r="AG133"/>
  <c r="AG132"/>
  <c r="AG131"/>
  <c r="AG130"/>
  <c r="AG129"/>
  <c r="AG128"/>
  <c r="AG127"/>
  <c r="AG126"/>
  <c r="AG125"/>
  <c r="AG124"/>
  <c r="AG123"/>
  <c r="AG122"/>
  <c r="AG121"/>
  <c r="AG120"/>
  <c r="AG119"/>
  <c r="AG118"/>
  <c r="AG117"/>
  <c r="AG116"/>
  <c r="AG115"/>
  <c r="AG114"/>
  <c r="AG113"/>
  <c r="AG112"/>
  <c r="AG111"/>
  <c r="AG110"/>
  <c r="AG108"/>
  <c r="AG107"/>
  <c r="AG106"/>
  <c r="AG105"/>
  <c r="AG103"/>
  <c r="AG102"/>
  <c r="AG101"/>
  <c r="AG100"/>
  <c r="AG99"/>
  <c r="AG97"/>
  <c r="AG96"/>
  <c r="AG95"/>
  <c r="AG93"/>
  <c r="AG92"/>
  <c r="AG90"/>
  <c r="AG88"/>
  <c r="AG87"/>
  <c r="AG86"/>
  <c r="AG85"/>
  <c r="AG84"/>
  <c r="AG83"/>
  <c r="AG82"/>
  <c r="AG81"/>
  <c r="AG80"/>
  <c r="AG78"/>
  <c r="AG77"/>
  <c r="AG76"/>
  <c r="AG75"/>
  <c r="AG73"/>
  <c r="AG72"/>
  <c r="AG71"/>
  <c r="AG70"/>
  <c r="AG69"/>
  <c r="AG68"/>
  <c r="AG67"/>
  <c r="AG66"/>
  <c r="AG65"/>
  <c r="AG63"/>
  <c r="AG62"/>
  <c r="AG61"/>
  <c r="AG60"/>
  <c r="AG59"/>
  <c r="AG58"/>
  <c r="AG57"/>
  <c r="AG55"/>
  <c r="AG54"/>
  <c r="AG51"/>
  <c r="AG50"/>
  <c r="AG49"/>
  <c r="AG47"/>
  <c r="AG46"/>
  <c r="AG44"/>
  <c r="AG43"/>
  <c r="AG42"/>
  <c r="AG41"/>
  <c r="AG40"/>
  <c r="AG39"/>
  <c r="AG38"/>
  <c r="AG37"/>
  <c r="AG36"/>
  <c r="AG35"/>
  <c r="AG32"/>
  <c r="AG31"/>
  <c r="AG30"/>
  <c r="AG29"/>
  <c r="AG28"/>
  <c r="AG26"/>
  <c r="AG25"/>
  <c r="AG24"/>
  <c r="AG23"/>
  <c r="AG21"/>
  <c r="AG20"/>
  <c r="AG17"/>
  <c r="AG14"/>
  <c r="AG13"/>
  <c r="AG12"/>
  <c r="AG11"/>
  <c r="AG9"/>
  <c r="AG8"/>
  <c r="AG7"/>
  <c r="L138"/>
  <c r="Z138"/>
  <c r="U138"/>
  <c r="K99"/>
  <c r="X10"/>
  <c r="AH136"/>
  <c r="S135"/>
  <c r="AH135" s="1"/>
  <c r="S134"/>
  <c r="AH134" s="1"/>
  <c r="S133"/>
  <c r="AH133" s="1"/>
  <c r="S132"/>
  <c r="AH132" s="1"/>
  <c r="J10"/>
  <c r="J102"/>
  <c r="J65"/>
  <c r="J103"/>
  <c r="J110"/>
  <c r="Z149"/>
  <c r="L149"/>
  <c r="K149"/>
  <c r="J149"/>
  <c r="Y149"/>
  <c r="X149"/>
  <c r="W149"/>
  <c r="V149"/>
  <c r="U149"/>
  <c r="L152"/>
  <c r="L154" s="1"/>
  <c r="S131"/>
  <c r="AH131" s="1"/>
  <c r="S130"/>
  <c r="AH130" s="1"/>
  <c r="S129"/>
  <c r="AH129" s="1"/>
  <c r="S128"/>
  <c r="AH128" s="1"/>
  <c r="S127"/>
  <c r="AH127" s="1"/>
  <c r="S126"/>
  <c r="AH126" s="1"/>
  <c r="S125"/>
  <c r="AH125" s="1"/>
  <c r="S124"/>
  <c r="AH124" s="1"/>
  <c r="S123"/>
  <c r="AH123" s="1"/>
  <c r="S122"/>
  <c r="AH122" s="1"/>
  <c r="S121"/>
  <c r="AH121" s="1"/>
  <c r="S120"/>
  <c r="AH120" s="1"/>
  <c r="S119"/>
  <c r="AH119" s="1"/>
  <c r="S117"/>
  <c r="AH117" s="1"/>
  <c r="S116"/>
  <c r="AH116" s="1"/>
  <c r="S115"/>
  <c r="AH115" s="1"/>
  <c r="S114"/>
  <c r="AH114" s="1"/>
  <c r="S113"/>
  <c r="AH113" s="1"/>
  <c r="S112"/>
  <c r="AH112" s="1"/>
  <c r="S111"/>
  <c r="AH111" s="1"/>
  <c r="S110"/>
  <c r="AH110" s="1"/>
  <c r="S109"/>
  <c r="S108"/>
  <c r="AH108" s="1"/>
  <c r="S107"/>
  <c r="AH107" s="1"/>
  <c r="S106"/>
  <c r="AH106" s="1"/>
  <c r="S104"/>
  <c r="S103"/>
  <c r="AH103" s="1"/>
  <c r="S102"/>
  <c r="AH102" s="1"/>
  <c r="S101"/>
  <c r="AH101" s="1"/>
  <c r="S100"/>
  <c r="AH100" s="1"/>
  <c r="S99"/>
  <c r="AH99" s="1"/>
  <c r="S97"/>
  <c r="AH97" s="1"/>
  <c r="S96"/>
  <c r="AH96" s="1"/>
  <c r="S95"/>
  <c r="AH95" s="1"/>
  <c r="S94"/>
  <c r="S93"/>
  <c r="AH93" s="1"/>
  <c r="S92"/>
  <c r="AH92" s="1"/>
  <c r="S91"/>
  <c r="S87"/>
  <c r="AH87" s="1"/>
  <c r="S86"/>
  <c r="AH86" s="1"/>
  <c r="S85"/>
  <c r="AH85" s="1"/>
  <c r="S84"/>
  <c r="AH84" s="1"/>
  <c r="S83"/>
  <c r="AH83" s="1"/>
  <c r="S82"/>
  <c r="AH82" s="1"/>
  <c r="S81"/>
  <c r="AH81" s="1"/>
  <c r="S80"/>
  <c r="AH80" s="1"/>
  <c r="S78"/>
  <c r="AH78" s="1"/>
  <c r="S77"/>
  <c r="AH77" s="1"/>
  <c r="S76"/>
  <c r="AH76" s="1"/>
  <c r="S75"/>
  <c r="AH75" s="1"/>
  <c r="S74"/>
  <c r="S73"/>
  <c r="AH73" s="1"/>
  <c r="S72"/>
  <c r="AH72" s="1"/>
  <c r="S71"/>
  <c r="AH71" s="1"/>
  <c r="S70"/>
  <c r="AH70" s="1"/>
  <c r="S69"/>
  <c r="AH69" s="1"/>
  <c r="S68"/>
  <c r="AH68" s="1"/>
  <c r="S67"/>
  <c r="AH67" s="1"/>
  <c r="S66"/>
  <c r="AH66" s="1"/>
  <c r="S65"/>
  <c r="AH65" s="1"/>
  <c r="S63"/>
  <c r="AH63" s="1"/>
  <c r="S62"/>
  <c r="AH62" s="1"/>
  <c r="S61"/>
  <c r="AH61" s="1"/>
  <c r="S59"/>
  <c r="AH59" s="1"/>
  <c r="S58"/>
  <c r="AH58" s="1"/>
  <c r="S57"/>
  <c r="AH57" s="1"/>
  <c r="S56"/>
  <c r="S55"/>
  <c r="AH55" s="1"/>
  <c r="S54"/>
  <c r="AH54" s="1"/>
  <c r="S51"/>
  <c r="AH51" s="1"/>
  <c r="S50"/>
  <c r="AH50" s="1"/>
  <c r="S49"/>
  <c r="AH49" s="1"/>
  <c r="S48"/>
  <c r="S47"/>
  <c r="AH47" s="1"/>
  <c r="S46"/>
  <c r="AH46" s="1"/>
  <c r="S42"/>
  <c r="AH42" s="1"/>
  <c r="S41"/>
  <c r="AH41" s="1"/>
  <c r="S40"/>
  <c r="AH40" s="1"/>
  <c r="S39"/>
  <c r="AH39" s="1"/>
  <c r="S38"/>
  <c r="AH38" s="1"/>
  <c r="S36"/>
  <c r="AH36" s="1"/>
  <c r="S34"/>
  <c r="S33"/>
  <c r="S32"/>
  <c r="AH32" s="1"/>
  <c r="S31"/>
  <c r="AH31" s="1"/>
  <c r="S30"/>
  <c r="AH30" s="1"/>
  <c r="S26"/>
  <c r="AH26" s="1"/>
  <c r="S25"/>
  <c r="AH25" s="1"/>
  <c r="S24"/>
  <c r="AH24" s="1"/>
  <c r="S23"/>
  <c r="AH23" s="1"/>
  <c r="S21"/>
  <c r="AH21" s="1"/>
  <c r="S20"/>
  <c r="AH20" s="1"/>
  <c r="S19"/>
  <c r="S18"/>
  <c r="S17"/>
  <c r="AH17" s="1"/>
  <c r="S16"/>
  <c r="S15"/>
  <c r="S13"/>
  <c r="AH13" s="1"/>
  <c r="S12"/>
  <c r="AH12" s="1"/>
  <c r="S11"/>
  <c r="AH11" s="1"/>
  <c r="S9"/>
  <c r="AH9" s="1"/>
  <c r="S8"/>
  <c r="AH8" s="1"/>
  <c r="I149"/>
  <c r="G149"/>
  <c r="K43"/>
  <c r="S43" s="1"/>
  <c r="AH43" s="1"/>
  <c r="K90"/>
  <c r="K118"/>
  <c r="S118" s="1"/>
  <c r="AH118" s="1"/>
  <c r="K10"/>
  <c r="Y18"/>
  <c r="AG18" s="1"/>
  <c r="U152"/>
  <c r="U154" s="1"/>
  <c r="AH137" l="1"/>
  <c r="K138"/>
  <c r="K152" s="1"/>
  <c r="K154" s="1"/>
  <c r="Z152"/>
  <c r="AH18"/>
  <c r="H88"/>
  <c r="S88" s="1"/>
  <c r="AH88" s="1"/>
  <c r="X22"/>
  <c r="AG22" s="1"/>
  <c r="X109"/>
  <c r="AG109" s="1"/>
  <c r="AH109" s="1"/>
  <c r="H7" l="1"/>
  <c r="S7" l="1"/>
  <c r="AH7" s="1"/>
  <c r="I10"/>
  <c r="Y79" l="1"/>
  <c r="Y138" s="1"/>
  <c r="Y152" s="1"/>
  <c r="Y154" s="1"/>
  <c r="X15"/>
  <c r="AG15" s="1"/>
  <c r="AH15" s="1"/>
  <c r="X94"/>
  <c r="AG94" s="1"/>
  <c r="AH94" s="1"/>
  <c r="X91"/>
  <c r="AG91" s="1"/>
  <c r="AH91" s="1"/>
  <c r="X89"/>
  <c r="AG89" s="1"/>
  <c r="X74"/>
  <c r="AG74" s="1"/>
  <c r="AH74" s="1"/>
  <c r="X64"/>
  <c r="X56"/>
  <c r="AG56" s="1"/>
  <c r="AH56" s="1"/>
  <c r="X104"/>
  <c r="AG104" s="1"/>
  <c r="AH104" s="1"/>
  <c r="X52"/>
  <c r="AG52" s="1"/>
  <c r="X34"/>
  <c r="AG34" s="1"/>
  <c r="AH34" s="1"/>
  <c r="X19"/>
  <c r="AG19" s="1"/>
  <c r="AH19" s="1"/>
  <c r="X16"/>
  <c r="AG16" s="1"/>
  <c r="AH16" s="1"/>
  <c r="H44"/>
  <c r="S44" s="1"/>
  <c r="AH44" s="1"/>
  <c r="X27"/>
  <c r="AG27" s="1"/>
  <c r="X98"/>
  <c r="AG98" s="1"/>
  <c r="J14" l="1"/>
  <c r="S14" l="1"/>
  <c r="AH14" s="1"/>
  <c r="J53"/>
  <c r="S53" s="1"/>
  <c r="J105"/>
  <c r="S105" s="1"/>
  <c r="AH105" s="1"/>
  <c r="X53" l="1"/>
  <c r="J22"/>
  <c r="J138" s="1"/>
  <c r="J79"/>
  <c r="X138" l="1"/>
  <c r="AG53"/>
  <c r="AH53" s="1"/>
  <c r="J152"/>
  <c r="J154" s="1"/>
  <c r="V10"/>
  <c r="AG10" l="1"/>
  <c r="X152"/>
  <c r="X154" s="1"/>
  <c r="G10"/>
  <c r="W33"/>
  <c r="W48"/>
  <c r="AG48" s="1"/>
  <c r="AH48" s="1"/>
  <c r="I89"/>
  <c r="S89" s="1"/>
  <c r="AH89" s="1"/>
  <c r="I29"/>
  <c r="S29" s="1"/>
  <c r="AH29" s="1"/>
  <c r="I52"/>
  <c r="S52" s="1"/>
  <c r="AH52" s="1"/>
  <c r="I98"/>
  <c r="S98" s="1"/>
  <c r="AH98" s="1"/>
  <c r="I22"/>
  <c r="I90"/>
  <c r="S90" s="1"/>
  <c r="AH90" s="1"/>
  <c r="I37"/>
  <c r="S37" s="1"/>
  <c r="AH37" s="1"/>
  <c r="S22" l="1"/>
  <c r="AH22" s="1"/>
  <c r="I138"/>
  <c r="I152" s="1"/>
  <c r="I154" s="1"/>
  <c r="AG33"/>
  <c r="AH33" s="1"/>
  <c r="W138"/>
  <c r="S10"/>
  <c r="AH10" s="1"/>
  <c r="W152"/>
  <c r="W154" s="1"/>
  <c r="V79"/>
  <c r="AG79" s="1"/>
  <c r="V45"/>
  <c r="V64"/>
  <c r="AG64" s="1"/>
  <c r="H64"/>
  <c r="S64" s="1"/>
  <c r="H45"/>
  <c r="S45" s="1"/>
  <c r="H79"/>
  <c r="S79" s="1"/>
  <c r="AH79" s="1"/>
  <c r="AG6"/>
  <c r="S6"/>
  <c r="H28"/>
  <c r="S28" l="1"/>
  <c r="AH28" s="1"/>
  <c r="H138"/>
  <c r="H152" s="1"/>
  <c r="H154" s="1"/>
  <c r="AH64"/>
  <c r="AG45"/>
  <c r="AH45" s="1"/>
  <c r="V138"/>
  <c r="AH6"/>
  <c r="G35"/>
  <c r="S35" s="1"/>
  <c r="AH35" s="1"/>
  <c r="G60"/>
  <c r="S60" s="1"/>
  <c r="AH60" s="1"/>
  <c r="G27"/>
  <c r="S27" l="1"/>
  <c r="AH27" s="1"/>
  <c r="G138"/>
  <c r="S138" s="1"/>
  <c r="S152" s="1"/>
  <c r="S154" s="1"/>
  <c r="V152"/>
  <c r="V154" s="1"/>
  <c r="AC138"/>
  <c r="AC152" s="1"/>
  <c r="G152" l="1"/>
  <c r="G153" s="1"/>
  <c r="N138"/>
  <c r="N152" s="1"/>
  <c r="G154" l="1"/>
  <c r="G156"/>
  <c r="H156" s="1"/>
  <c r="I156" s="1"/>
  <c r="J156" s="1"/>
  <c r="K156" s="1"/>
  <c r="L156" s="1"/>
  <c r="AF138"/>
  <c r="AF152" s="1"/>
  <c r="AE138"/>
  <c r="AE152" s="1"/>
  <c r="AD138"/>
  <c r="AD152" s="1"/>
  <c r="AB138"/>
  <c r="AB152" s="1"/>
  <c r="AA138"/>
  <c r="T138"/>
  <c r="R138"/>
  <c r="R152" s="1"/>
  <c r="Q138"/>
  <c r="Q152" s="1"/>
  <c r="P138"/>
  <c r="P152" s="1"/>
  <c r="O138"/>
  <c r="O152" s="1"/>
  <c r="M138"/>
  <c r="M152" s="1"/>
  <c r="AA152" l="1"/>
  <c r="AG138"/>
  <c r="AG152" s="1"/>
  <c r="AG154" s="1"/>
  <c r="AH138" l="1"/>
  <c r="AH152" s="1"/>
  <c r="AH154" s="1"/>
</calcChain>
</file>

<file path=xl/sharedStrings.xml><?xml version="1.0" encoding="utf-8"?>
<sst xmlns="http://schemas.openxmlformats.org/spreadsheetml/2006/main" count="189" uniqueCount="155">
  <si>
    <t>Total</t>
  </si>
  <si>
    <t xml:space="preserve"> </t>
  </si>
  <si>
    <t>Net O/S</t>
  </si>
  <si>
    <t>Net O/s</t>
  </si>
  <si>
    <t>Travel  Advance tracker for FY 2012-13</t>
  </si>
  <si>
    <t>EMP  ID</t>
  </si>
  <si>
    <t>Advance Amt</t>
  </si>
  <si>
    <t xml:space="preserve">Last year </t>
  </si>
  <si>
    <t>Employee Name</t>
  </si>
  <si>
    <t>Advance Adjusted</t>
  </si>
  <si>
    <t>Mode</t>
  </si>
  <si>
    <t>Cash</t>
  </si>
  <si>
    <t>Debit side of the tally</t>
  </si>
  <si>
    <t>Credit side of the tally</t>
  </si>
  <si>
    <t>Father Medical expences</t>
  </si>
  <si>
    <t>In</t>
  </si>
  <si>
    <t>As per Tally</t>
  </si>
  <si>
    <t>Matching with tally</t>
  </si>
  <si>
    <t>TOTAL C  (A+B)</t>
  </si>
  <si>
    <t>Total-A</t>
  </si>
  <si>
    <t>Total -B</t>
  </si>
  <si>
    <t>Ok</t>
  </si>
  <si>
    <t xml:space="preserve">Abhay </t>
  </si>
  <si>
    <t xml:space="preserve">Abhijit </t>
  </si>
  <si>
    <t xml:space="preserve">Achyuta </t>
  </si>
  <si>
    <t xml:space="preserve">Aditya </t>
  </si>
  <si>
    <t xml:space="preserve">Ajatashatru </t>
  </si>
  <si>
    <t xml:space="preserve">Ajay </t>
  </si>
  <si>
    <t xml:space="preserve">Ajit </t>
  </si>
  <si>
    <t xml:space="preserve">Akaash </t>
  </si>
  <si>
    <t>Akshay</t>
  </si>
  <si>
    <t xml:space="preserve">Alok </t>
  </si>
  <si>
    <t xml:space="preserve">Amal </t>
  </si>
  <si>
    <t xml:space="preserve">Amar </t>
  </si>
  <si>
    <t xml:space="preserve">Amit </t>
  </si>
  <si>
    <t xml:space="preserve">Amitabh </t>
  </si>
  <si>
    <t xml:space="preserve">Amitava </t>
  </si>
  <si>
    <t xml:space="preserve">Amol </t>
  </si>
  <si>
    <t xml:space="preserve">Amrit </t>
  </si>
  <si>
    <t xml:space="preserve">Amulya </t>
  </si>
  <si>
    <t xml:space="preserve">Anand </t>
  </si>
  <si>
    <t xml:space="preserve">Anant </t>
  </si>
  <si>
    <t xml:space="preserve">Anay </t>
  </si>
  <si>
    <t xml:space="preserve">Angada </t>
  </si>
  <si>
    <t xml:space="preserve">Anil </t>
  </si>
  <si>
    <t xml:space="preserve">Anirudhh </t>
  </si>
  <si>
    <t xml:space="preserve">Ankur </t>
  </si>
  <si>
    <t xml:space="preserve">Anniruddha </t>
  </si>
  <si>
    <t xml:space="preserve">Anoop </t>
  </si>
  <si>
    <t xml:space="preserve">Anshul </t>
  </si>
  <si>
    <t xml:space="preserve">Anshuman </t>
  </si>
  <si>
    <t xml:space="preserve">Anupam </t>
  </si>
  <si>
    <t xml:space="preserve">Arjun </t>
  </si>
  <si>
    <t xml:space="preserve">Arul </t>
  </si>
  <si>
    <t xml:space="preserve">Arun </t>
  </si>
  <si>
    <t xml:space="preserve">Arvind </t>
  </si>
  <si>
    <t xml:space="preserve">Ashish </t>
  </si>
  <si>
    <t xml:space="preserve">Ashok </t>
  </si>
  <si>
    <t xml:space="preserve">Ashutosh </t>
  </si>
  <si>
    <t xml:space="preserve">Ashwin </t>
  </si>
  <si>
    <t xml:space="preserve">Ashwini </t>
  </si>
  <si>
    <t xml:space="preserve">Asija </t>
  </si>
  <si>
    <t xml:space="preserve">Aseem </t>
  </si>
  <si>
    <t xml:space="preserve">Asuman </t>
  </si>
  <si>
    <t xml:space="preserve">Asvathama </t>
  </si>
  <si>
    <t xml:space="preserve">Asvin </t>
  </si>
  <si>
    <t xml:space="preserve">Atharvan </t>
  </si>
  <si>
    <t xml:space="preserve">Atmajyoti </t>
  </si>
  <si>
    <t xml:space="preserve">Atre </t>
  </si>
  <si>
    <t xml:space="preserve">Atul </t>
  </si>
  <si>
    <t xml:space="preserve">Atulya </t>
  </si>
  <si>
    <t xml:space="preserve">Avinash </t>
  </si>
  <si>
    <t xml:space="preserve">Badal </t>
  </si>
  <si>
    <t xml:space="preserve">Balaji </t>
  </si>
  <si>
    <t xml:space="preserve">Balavan </t>
  </si>
  <si>
    <t xml:space="preserve">Balik </t>
  </si>
  <si>
    <t xml:space="preserve">Balkrishna </t>
  </si>
  <si>
    <t xml:space="preserve">Baldev </t>
  </si>
  <si>
    <t xml:space="preserve">Balram </t>
  </si>
  <si>
    <t xml:space="preserve">Bankim </t>
  </si>
  <si>
    <t xml:space="preserve">Bhagat </t>
  </si>
  <si>
    <t>Bhagwan</t>
  </si>
  <si>
    <t xml:space="preserve">Bharat </t>
  </si>
  <si>
    <t xml:space="preserve">Bhaskar </t>
  </si>
  <si>
    <t xml:space="preserve">Bhavya </t>
  </si>
  <si>
    <t xml:space="preserve">Bhim </t>
  </si>
  <si>
    <t xml:space="preserve">Bhishma </t>
  </si>
  <si>
    <t xml:space="preserve">Bhrigu </t>
  </si>
  <si>
    <t xml:space="preserve">Bhudev </t>
  </si>
  <si>
    <t xml:space="preserve">Bhuvan </t>
  </si>
  <si>
    <t xml:space="preserve">Bhiswajit </t>
  </si>
  <si>
    <t xml:space="preserve">Bijal </t>
  </si>
  <si>
    <t xml:space="preserve">Biswanath </t>
  </si>
  <si>
    <t xml:space="preserve">Bramha </t>
  </si>
  <si>
    <t xml:space="preserve">Brijesh </t>
  </si>
  <si>
    <t xml:space="preserve">Rahul </t>
  </si>
  <si>
    <t xml:space="preserve">Raivata </t>
  </si>
  <si>
    <t xml:space="preserve">Raghu </t>
  </si>
  <si>
    <t xml:space="preserve">Raj </t>
  </si>
  <si>
    <t xml:space="preserve">Rajan </t>
  </si>
  <si>
    <t xml:space="preserve">Rajeev </t>
  </si>
  <si>
    <t xml:space="preserve">Rajesh </t>
  </si>
  <si>
    <t xml:space="preserve">Rajiv </t>
  </si>
  <si>
    <t xml:space="preserve">Rakesh </t>
  </si>
  <si>
    <t xml:space="preserve">Ram </t>
  </si>
  <si>
    <t xml:space="preserve">Raman </t>
  </si>
  <si>
    <t xml:space="preserve">Ramanan </t>
  </si>
  <si>
    <t xml:space="preserve">Ramanuja </t>
  </si>
  <si>
    <t xml:space="preserve">Ramesh </t>
  </si>
  <si>
    <t xml:space="preserve">Randir </t>
  </si>
  <si>
    <t xml:space="preserve">Ranjan </t>
  </si>
  <si>
    <t xml:space="preserve">Ranjith </t>
  </si>
  <si>
    <t xml:space="preserve">Rantidev </t>
  </si>
  <si>
    <t xml:space="preserve">Ratan </t>
  </si>
  <si>
    <t xml:space="preserve">Ravi </t>
  </si>
  <si>
    <t xml:space="preserve">Ravindra </t>
  </si>
  <si>
    <t xml:space="preserve">Rishi </t>
  </si>
  <si>
    <t xml:space="preserve">Rohit </t>
  </si>
  <si>
    <t xml:space="preserve">Roshan </t>
  </si>
  <si>
    <t xml:space="preserve">Rupesh </t>
  </si>
  <si>
    <t xml:space="preserve">Ruchir </t>
  </si>
  <si>
    <t xml:space="preserve">Pallab </t>
  </si>
  <si>
    <t xml:space="preserve">Pandya </t>
  </si>
  <si>
    <t xml:space="preserve">Pankaj </t>
  </si>
  <si>
    <t xml:space="preserve">Paramartha </t>
  </si>
  <si>
    <t xml:space="preserve">Parmesh </t>
  </si>
  <si>
    <t xml:space="preserve">Parnab </t>
  </si>
  <si>
    <t xml:space="preserve">Partha </t>
  </si>
  <si>
    <t xml:space="preserve">Perumal </t>
  </si>
  <si>
    <t xml:space="preserve">Piyush </t>
  </si>
  <si>
    <t xml:space="preserve">Prabhakar </t>
  </si>
  <si>
    <t xml:space="preserve">Prabhu </t>
  </si>
  <si>
    <t xml:space="preserve">Pradeep </t>
  </si>
  <si>
    <t xml:space="preserve">Prakash </t>
  </si>
  <si>
    <t xml:space="preserve">Pramath </t>
  </si>
  <si>
    <t xml:space="preserve">Pramod </t>
  </si>
  <si>
    <t xml:space="preserve">Pramsu </t>
  </si>
  <si>
    <t xml:space="preserve">Pranav </t>
  </si>
  <si>
    <t xml:space="preserve">Prasad </t>
  </si>
  <si>
    <t xml:space="preserve">Prasata </t>
  </si>
  <si>
    <t xml:space="preserve">Prashant </t>
  </si>
  <si>
    <t xml:space="preserve">Prasoon </t>
  </si>
  <si>
    <t xml:space="preserve">Prassana </t>
  </si>
  <si>
    <t xml:space="preserve">Pratap </t>
  </si>
  <si>
    <t xml:space="preserve">Pravin </t>
  </si>
  <si>
    <t xml:space="preserve">Prayag </t>
  </si>
  <si>
    <t xml:space="preserve">Preetish </t>
  </si>
  <si>
    <t xml:space="preserve">Prem </t>
  </si>
  <si>
    <t xml:space="preserve">Prithu </t>
  </si>
  <si>
    <t xml:space="preserve">Privrata </t>
  </si>
  <si>
    <t xml:space="preserve">Pulkit </t>
  </si>
  <si>
    <t xml:space="preserve">Pundarik </t>
  </si>
  <si>
    <t xml:space="preserve">Puranjay </t>
  </si>
  <si>
    <t>Latest data's date</t>
  </si>
  <si>
    <t>Petty Cash</t>
  </si>
</sst>
</file>

<file path=xl/styles.xml><?xml version="1.0" encoding="utf-8"?>
<styleSheet xmlns="http://schemas.openxmlformats.org/spreadsheetml/2006/main">
  <numFmts count="1">
    <numFmt numFmtId="164" formatCode="[$-409]mmm\-yy;@"/>
  </numFmts>
  <fonts count="1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 applyFill="1" applyBorder="1" applyAlignment="1"/>
    <xf numFmtId="0" fontId="3" fillId="0" borderId="0" xfId="0" applyFont="1" applyBorder="1" applyAlignment="1"/>
    <xf numFmtId="0" fontId="2" fillId="0" borderId="0" xfId="0" applyFont="1"/>
    <xf numFmtId="0" fontId="2" fillId="3" borderId="0" xfId="0" applyFont="1" applyFill="1"/>
    <xf numFmtId="0" fontId="4" fillId="0" borderId="0" xfId="0" applyFont="1"/>
    <xf numFmtId="0" fontId="4" fillId="3" borderId="0" xfId="0" applyFont="1" applyFill="1"/>
    <xf numFmtId="1" fontId="2" fillId="0" borderId="0" xfId="0" applyNumberFormat="1" applyFont="1"/>
    <xf numFmtId="1" fontId="2" fillId="3" borderId="0" xfId="0" applyNumberFormat="1" applyFont="1" applyFill="1"/>
    <xf numFmtId="1" fontId="4" fillId="0" borderId="0" xfId="0" applyNumberFormat="1" applyFont="1"/>
    <xf numFmtId="0" fontId="5" fillId="4" borderId="0" xfId="0" applyFont="1" applyFill="1"/>
    <xf numFmtId="0" fontId="1" fillId="0" borderId="0" xfId="0" applyFont="1" applyFill="1" applyBorder="1" applyAlignment="1"/>
    <xf numFmtId="0" fontId="2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0" fillId="0" borderId="0" xfId="0"/>
    <xf numFmtId="0" fontId="3" fillId="0" borderId="0" xfId="0" applyFont="1" applyFill="1" applyBorder="1" applyAlignment="1"/>
    <xf numFmtId="0" fontId="4" fillId="0" borderId="0" xfId="0" applyFont="1"/>
    <xf numFmtId="0" fontId="4" fillId="2" borderId="0" xfId="0" applyFont="1" applyFill="1" applyAlignment="1">
      <alignment wrapText="1"/>
    </xf>
    <xf numFmtId="0" fontId="5" fillId="3" borderId="0" xfId="0" applyFont="1" applyFill="1" applyAlignment="1">
      <alignment wrapText="1"/>
    </xf>
    <xf numFmtId="1" fontId="0" fillId="0" borderId="0" xfId="0" applyNumberFormat="1"/>
    <xf numFmtId="0" fontId="7" fillId="0" borderId="0" xfId="0" applyFont="1"/>
    <xf numFmtId="1" fontId="6" fillId="0" borderId="0" xfId="0" applyNumberFormat="1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8" fillId="0" borderId="0" xfId="0" applyFont="1"/>
    <xf numFmtId="0" fontId="2" fillId="5" borderId="0" xfId="0" applyFont="1" applyFill="1"/>
    <xf numFmtId="0" fontId="4" fillId="5" borderId="0" xfId="0" applyFont="1" applyFill="1"/>
    <xf numFmtId="1" fontId="2" fillId="5" borderId="0" xfId="0" applyNumberFormat="1" applyFont="1" applyFill="1"/>
    <xf numFmtId="0" fontId="2" fillId="0" borderId="0" xfId="0" applyFont="1" applyFill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Fill="1" applyAlignment="1">
      <alignment horizontal="left"/>
    </xf>
    <xf numFmtId="1" fontId="2" fillId="0" borderId="0" xfId="0" applyNumberFormat="1" applyFont="1" applyFill="1"/>
    <xf numFmtId="0" fontId="0" fillId="0" borderId="0" xfId="0" applyFill="1"/>
    <xf numFmtId="0" fontId="5" fillId="3" borderId="0" xfId="0" applyFont="1" applyFill="1" applyAlignment="1"/>
    <xf numFmtId="0" fontId="4" fillId="2" borderId="0" xfId="0" applyFont="1" applyFill="1" applyAlignment="1"/>
    <xf numFmtId="0" fontId="0" fillId="0" borderId="0" xfId="0" applyFont="1" applyBorder="1" applyAlignment="1"/>
    <xf numFmtId="0" fontId="0" fillId="0" borderId="0" xfId="0" applyFont="1" applyFill="1"/>
    <xf numFmtId="0" fontId="0" fillId="0" borderId="0" xfId="0" applyFont="1" applyFill="1" applyBorder="1" applyAlignment="1"/>
    <xf numFmtId="0" fontId="0" fillId="0" borderId="0" xfId="0" applyBorder="1" applyAlignment="1"/>
    <xf numFmtId="1" fontId="4" fillId="0" borderId="0" xfId="0" applyNumberFormat="1" applyFont="1" applyFill="1"/>
    <xf numFmtId="0" fontId="9" fillId="0" borderId="0" xfId="0" applyFont="1" applyFill="1" applyBorder="1" applyAlignment="1"/>
    <xf numFmtId="1" fontId="0" fillId="0" borderId="0" xfId="0" applyNumberFormat="1" applyFont="1" applyFill="1"/>
    <xf numFmtId="0" fontId="0" fillId="0" borderId="0" xfId="0" applyFill="1" applyBorder="1" applyAlignment="1"/>
    <xf numFmtId="1" fontId="9" fillId="0" borderId="0" xfId="0" applyNumberFormat="1" applyFont="1" applyFill="1"/>
    <xf numFmtId="0" fontId="10" fillId="0" borderId="0" xfId="0" applyFont="1"/>
    <xf numFmtId="14" fontId="2" fillId="0" borderId="0" xfId="0" applyNumberFormat="1" applyFont="1"/>
    <xf numFmtId="17" fontId="4" fillId="0" borderId="0" xfId="0" applyNumberFormat="1" applyFont="1"/>
    <xf numFmtId="164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P157"/>
  <sheetViews>
    <sheetView tabSelected="1" workbookViewId="0">
      <pane xSplit="5" ySplit="5" topLeftCell="I6" activePane="bottomRight" state="frozen"/>
      <selection pane="topRight" activeCell="F1" sqref="F1"/>
      <selection pane="bottomLeft" activeCell="A6" sqref="A6"/>
      <selection pane="bottomRight" activeCell="AK6" sqref="AK6"/>
    </sheetView>
  </sheetViews>
  <sheetFormatPr defaultRowHeight="12.75"/>
  <cols>
    <col min="1" max="1" width="3.5703125" style="3" customWidth="1"/>
    <col min="2" max="2" width="2.28515625" style="3" customWidth="1"/>
    <col min="3" max="3" width="3.85546875" style="3" customWidth="1"/>
    <col min="4" max="4" width="20.7109375" style="3" customWidth="1"/>
    <col min="5" max="5" width="7.42578125" style="3" customWidth="1"/>
    <col min="6" max="6" width="8.85546875" style="12" customWidth="1"/>
    <col min="7" max="7" width="9.42578125" style="3" customWidth="1"/>
    <col min="8" max="8" width="9.7109375" style="3" customWidth="1"/>
    <col min="9" max="9" width="9.28515625" style="3" customWidth="1"/>
    <col min="10" max="10" width="9" style="3" customWidth="1"/>
    <col min="11" max="12" width="9.140625" style="3" customWidth="1"/>
    <col min="13" max="14" width="9.140625" style="23" customWidth="1"/>
    <col min="15" max="17" width="9.140625" style="3" customWidth="1"/>
    <col min="18" max="18" width="9.5703125" style="3" customWidth="1"/>
    <col min="19" max="19" width="9.140625" style="3" customWidth="1"/>
    <col min="20" max="20" width="0.5703125" style="3" customWidth="1"/>
    <col min="21" max="21" width="8.85546875" style="3" hidden="1" customWidth="1"/>
    <col min="22" max="22" width="9.42578125" style="3" hidden="1" customWidth="1"/>
    <col min="23" max="23" width="9.7109375" style="3" hidden="1" customWidth="1"/>
    <col min="24" max="24" width="7.7109375" style="3" hidden="1" customWidth="1"/>
    <col min="25" max="25" width="9.140625" style="3" hidden="1" customWidth="1"/>
    <col min="26" max="26" width="7.42578125" style="3" hidden="1" customWidth="1"/>
    <col min="27" max="27" width="7.140625" style="3" hidden="1" customWidth="1"/>
    <col min="28" max="28" width="7.28515625" style="3" hidden="1" customWidth="1"/>
    <col min="29" max="29" width="7.85546875" style="3" hidden="1" customWidth="1"/>
    <col min="30" max="30" width="6.7109375" style="3" hidden="1" customWidth="1"/>
    <col min="31" max="31" width="6.85546875" style="3" hidden="1" customWidth="1"/>
    <col min="32" max="32" width="7.28515625" style="3" hidden="1" customWidth="1"/>
    <col min="33" max="33" width="8.42578125" style="3" hidden="1" customWidth="1"/>
    <col min="34" max="34" width="9.140625" style="3" hidden="1" customWidth="1"/>
    <col min="35" max="35" width="9.140625" style="3" customWidth="1"/>
    <col min="36" max="36" width="17.140625" style="3" customWidth="1"/>
    <col min="37" max="16384" width="9.140625" style="3"/>
  </cols>
  <sheetData>
    <row r="1" spans="3:42">
      <c r="T1" s="4"/>
    </row>
    <row r="2" spans="3:42">
      <c r="D2" s="17"/>
      <c r="E2" s="5"/>
      <c r="F2" s="13"/>
      <c r="G2" s="3" t="s">
        <v>1</v>
      </c>
      <c r="T2" s="4"/>
    </row>
    <row r="3" spans="3:42" ht="12.75" customHeight="1">
      <c r="D3" s="10" t="s">
        <v>4</v>
      </c>
      <c r="E3" s="10"/>
      <c r="F3" s="14"/>
      <c r="G3" s="35" t="s">
        <v>12</v>
      </c>
      <c r="H3" s="35"/>
      <c r="I3" s="18"/>
      <c r="J3" s="18"/>
      <c r="K3" s="18"/>
      <c r="L3" s="18" t="s">
        <v>1</v>
      </c>
      <c r="M3" s="18" t="s">
        <v>1</v>
      </c>
      <c r="N3" s="18"/>
      <c r="O3" s="18"/>
      <c r="P3" s="18"/>
      <c r="Q3" s="18"/>
      <c r="R3" s="18"/>
      <c r="S3" s="18"/>
      <c r="T3" s="6"/>
      <c r="U3" s="34" t="s">
        <v>13</v>
      </c>
      <c r="V3" s="19"/>
      <c r="W3" s="19"/>
      <c r="X3" s="19"/>
      <c r="Y3" s="19"/>
      <c r="Z3" s="19"/>
      <c r="AA3" s="19"/>
      <c r="AB3" s="19"/>
      <c r="AC3" s="34" t="s">
        <v>9</v>
      </c>
      <c r="AD3" s="34"/>
      <c r="AE3" s="34"/>
      <c r="AF3" s="19"/>
      <c r="AG3" s="19"/>
      <c r="AH3" s="10" t="s">
        <v>2</v>
      </c>
    </row>
    <row r="4" spans="3:42">
      <c r="F4" s="12" t="s">
        <v>6</v>
      </c>
      <c r="J4" s="3" t="s">
        <v>1</v>
      </c>
      <c r="L4" s="3" t="s">
        <v>1</v>
      </c>
      <c r="M4" s="23" t="s">
        <v>1</v>
      </c>
      <c r="N4" s="23" t="s">
        <v>1</v>
      </c>
      <c r="S4" s="26"/>
      <c r="T4" s="4"/>
      <c r="U4" s="3" t="s">
        <v>1</v>
      </c>
      <c r="Y4" s="3" t="s">
        <v>1</v>
      </c>
      <c r="Z4" s="3" t="s">
        <v>1</v>
      </c>
      <c r="AA4" s="3" t="s">
        <v>1</v>
      </c>
      <c r="AC4" s="3" t="s">
        <v>1</v>
      </c>
    </row>
    <row r="5" spans="3:42">
      <c r="C5" s="3" t="s">
        <v>10</v>
      </c>
      <c r="D5" s="17" t="s">
        <v>8</v>
      </c>
      <c r="E5" s="17" t="s">
        <v>5</v>
      </c>
      <c r="F5" s="31" t="s">
        <v>7</v>
      </c>
      <c r="G5" s="47">
        <v>41029</v>
      </c>
      <c r="H5" s="47">
        <v>41060</v>
      </c>
      <c r="I5" s="47">
        <v>41090</v>
      </c>
      <c r="J5" s="47">
        <v>41121</v>
      </c>
      <c r="K5" s="47">
        <v>41152</v>
      </c>
      <c r="L5" s="47">
        <v>41182</v>
      </c>
      <c r="M5" s="47">
        <v>41213</v>
      </c>
      <c r="N5" s="47">
        <v>41243</v>
      </c>
      <c r="O5" s="47">
        <v>41274</v>
      </c>
      <c r="P5" s="47">
        <v>41305</v>
      </c>
      <c r="Q5" s="47">
        <v>41333</v>
      </c>
      <c r="R5" s="47">
        <v>41364</v>
      </c>
      <c r="S5" s="27" t="s">
        <v>0</v>
      </c>
      <c r="T5" s="4"/>
      <c r="U5" s="47">
        <v>41029</v>
      </c>
      <c r="V5" s="47">
        <v>41060</v>
      </c>
      <c r="W5" s="47">
        <v>41090</v>
      </c>
      <c r="X5" s="47">
        <v>41121</v>
      </c>
      <c r="Y5" s="47">
        <v>41152</v>
      </c>
      <c r="Z5" s="47">
        <v>41182</v>
      </c>
      <c r="AA5" s="47">
        <v>41213</v>
      </c>
      <c r="AB5" s="47">
        <v>41243</v>
      </c>
      <c r="AC5" s="47">
        <v>41274</v>
      </c>
      <c r="AD5" s="47">
        <v>41305</v>
      </c>
      <c r="AE5" s="47">
        <v>41333</v>
      </c>
      <c r="AF5" s="47">
        <v>41364</v>
      </c>
      <c r="AG5" s="5" t="s">
        <v>0</v>
      </c>
      <c r="AH5" s="3" t="s">
        <v>3</v>
      </c>
      <c r="AJ5" s="46" t="s">
        <v>153</v>
      </c>
    </row>
    <row r="6" spans="3:42" ht="15">
      <c r="D6" s="38" t="s">
        <v>22</v>
      </c>
      <c r="E6" s="1">
        <v>1001</v>
      </c>
      <c r="F6" s="33"/>
      <c r="G6" s="12"/>
      <c r="H6" s="13">
        <v>32936</v>
      </c>
      <c r="I6" s="32">
        <v>18935</v>
      </c>
      <c r="J6" s="7"/>
      <c r="K6" s="7"/>
      <c r="S6" s="28">
        <f t="shared" ref="S6:S69" si="0">SUM(G6:R6)</f>
        <v>51871</v>
      </c>
      <c r="T6" s="4"/>
      <c r="W6" s="17">
        <f>18935+32957</f>
        <v>51892</v>
      </c>
      <c r="Z6" s="20"/>
      <c r="AA6" s="23"/>
      <c r="AB6" s="30"/>
      <c r="AC6" s="30"/>
      <c r="AG6" s="3">
        <f t="shared" ref="AG6:AG69" si="1">SUM(U6:AF6)</f>
        <v>51892</v>
      </c>
      <c r="AH6" s="7">
        <f t="shared" ref="AH6:AH69" si="2">+S6-AG6</f>
        <v>-21</v>
      </c>
      <c r="AJ6" s="48">
        <v>41090</v>
      </c>
      <c r="AK6" s="48">
        <f>I5</f>
        <v>41090</v>
      </c>
      <c r="AL6" s="7"/>
      <c r="AM6" s="7"/>
      <c r="AN6" s="7"/>
      <c r="AO6" s="7"/>
      <c r="AP6" s="7"/>
    </row>
    <row r="7" spans="3:42" ht="15">
      <c r="D7" s="15" t="s">
        <v>23</v>
      </c>
      <c r="E7" s="16">
        <v>1002</v>
      </c>
      <c r="F7" s="15"/>
      <c r="G7" s="12"/>
      <c r="H7" s="13">
        <f>20000</f>
        <v>20000</v>
      </c>
      <c r="I7" s="32"/>
      <c r="S7" s="28">
        <f t="shared" si="0"/>
        <v>20000</v>
      </c>
      <c r="T7" s="4"/>
      <c r="W7" s="12"/>
      <c r="AA7" s="23"/>
      <c r="AB7" s="30"/>
      <c r="AC7" s="23"/>
      <c r="AG7" s="3">
        <f t="shared" si="1"/>
        <v>0</v>
      </c>
      <c r="AH7" s="7">
        <f t="shared" si="2"/>
        <v>20000</v>
      </c>
      <c r="AI7" s="7"/>
      <c r="AJ7" s="48">
        <v>41060</v>
      </c>
      <c r="AK7" s="48">
        <f>H5</f>
        <v>41060</v>
      </c>
    </row>
    <row r="8" spans="3:42" ht="15">
      <c r="D8" s="36" t="s">
        <v>24</v>
      </c>
      <c r="E8" s="2">
        <v>1003</v>
      </c>
      <c r="F8" s="16"/>
      <c r="G8" s="12"/>
      <c r="H8" s="12"/>
      <c r="I8" s="12">
        <v>35970</v>
      </c>
      <c r="J8" s="3" t="s">
        <v>1</v>
      </c>
      <c r="S8" s="28">
        <f t="shared" si="0"/>
        <v>35970</v>
      </c>
      <c r="T8" s="4"/>
      <c r="W8" s="13">
        <v>35970</v>
      </c>
      <c r="AG8" s="3">
        <f t="shared" si="1"/>
        <v>35970</v>
      </c>
      <c r="AH8" s="7">
        <f t="shared" si="2"/>
        <v>0</v>
      </c>
      <c r="AJ8" s="48">
        <v>41090</v>
      </c>
      <c r="AK8" s="48">
        <f>I5</f>
        <v>41090</v>
      </c>
    </row>
    <row r="9" spans="3:42" ht="15">
      <c r="D9" s="15" t="s">
        <v>25</v>
      </c>
      <c r="E9" s="16">
        <v>1004</v>
      </c>
      <c r="F9" s="1"/>
      <c r="G9" s="44">
        <v>5000</v>
      </c>
      <c r="H9" s="12"/>
      <c r="I9" s="32"/>
      <c r="J9" s="7"/>
      <c r="K9" s="7"/>
      <c r="S9" s="28">
        <f t="shared" si="0"/>
        <v>5000</v>
      </c>
      <c r="T9" s="8"/>
      <c r="U9" s="13">
        <v>5000</v>
      </c>
      <c r="W9" s="12"/>
      <c r="AA9" s="23"/>
      <c r="AB9" s="23"/>
      <c r="AC9" s="23"/>
      <c r="AG9" s="3">
        <f t="shared" si="1"/>
        <v>5000</v>
      </c>
      <c r="AH9" s="7">
        <f t="shared" si="2"/>
        <v>0</v>
      </c>
      <c r="AJ9" s="48">
        <v>41029</v>
      </c>
      <c r="AK9" s="48">
        <f>G5</f>
        <v>41029</v>
      </c>
    </row>
    <row r="10" spans="3:42" ht="15">
      <c r="D10" s="15" t="s">
        <v>26</v>
      </c>
      <c r="E10" s="16">
        <v>1005</v>
      </c>
      <c r="F10" s="16"/>
      <c r="G10" s="44">
        <f>3000+3500</f>
        <v>6500</v>
      </c>
      <c r="H10" s="12"/>
      <c r="I10" s="32">
        <f>4000+2500+7000</f>
        <v>13500</v>
      </c>
      <c r="J10" s="40">
        <f>4000+6000+6000</f>
        <v>16000</v>
      </c>
      <c r="K10" s="9">
        <f>2000+3000</f>
        <v>5000</v>
      </c>
      <c r="L10" s="17">
        <v>3000</v>
      </c>
      <c r="S10" s="28">
        <f t="shared" si="0"/>
        <v>44000</v>
      </c>
      <c r="T10" s="8"/>
      <c r="V10" s="17">
        <f>3000+3500</f>
        <v>6500</v>
      </c>
      <c r="W10" s="12"/>
      <c r="X10" s="12">
        <f>13500+6000</f>
        <v>19500</v>
      </c>
      <c r="Y10" s="17">
        <v>13000</v>
      </c>
      <c r="Z10" s="20"/>
      <c r="AA10" s="23"/>
      <c r="AB10" s="30"/>
      <c r="AC10" s="23"/>
      <c r="AG10" s="3">
        <f t="shared" si="1"/>
        <v>39000</v>
      </c>
      <c r="AH10" s="7">
        <f t="shared" si="2"/>
        <v>5000</v>
      </c>
      <c r="AI10" s="7"/>
      <c r="AJ10" s="48">
        <v>41182</v>
      </c>
      <c r="AK10" s="48">
        <f>L5</f>
        <v>41182</v>
      </c>
    </row>
    <row r="11" spans="3:42" ht="15">
      <c r="D11" s="36" t="s">
        <v>27</v>
      </c>
      <c r="E11" s="2">
        <v>1006</v>
      </c>
      <c r="F11" s="16"/>
      <c r="G11" s="32"/>
      <c r="H11" s="12"/>
      <c r="I11" s="12">
        <v>7000</v>
      </c>
      <c r="S11" s="28">
        <f t="shared" si="0"/>
        <v>7000</v>
      </c>
      <c r="T11" s="4"/>
      <c r="W11" s="12"/>
      <c r="Y11" s="17">
        <v>7000</v>
      </c>
      <c r="AG11" s="3">
        <f t="shared" si="1"/>
        <v>7000</v>
      </c>
      <c r="AH11" s="7">
        <f t="shared" si="2"/>
        <v>0</v>
      </c>
      <c r="AI11" s="7"/>
      <c r="AJ11" s="48">
        <v>41090</v>
      </c>
      <c r="AK11" s="48">
        <f>I5</f>
        <v>41090</v>
      </c>
    </row>
    <row r="12" spans="3:42" ht="15">
      <c r="D12" s="15" t="s">
        <v>28</v>
      </c>
      <c r="E12" s="16">
        <v>1007</v>
      </c>
      <c r="F12" s="15"/>
      <c r="G12" s="32"/>
      <c r="H12" s="13">
        <v>157849</v>
      </c>
      <c r="I12" s="32"/>
      <c r="S12" s="28">
        <f t="shared" si="0"/>
        <v>157849</v>
      </c>
      <c r="T12" s="4"/>
      <c r="W12" s="12"/>
      <c r="X12" s="17">
        <v>157725</v>
      </c>
      <c r="AA12" s="23"/>
      <c r="AB12" s="30"/>
      <c r="AC12" s="30"/>
      <c r="AG12" s="3">
        <f t="shared" si="1"/>
        <v>157725</v>
      </c>
      <c r="AH12" s="7">
        <f t="shared" si="2"/>
        <v>124</v>
      </c>
      <c r="AI12" s="7"/>
      <c r="AJ12" s="7"/>
    </row>
    <row r="13" spans="3:42" ht="15">
      <c r="D13" s="15" t="s">
        <v>29</v>
      </c>
      <c r="E13" s="16">
        <v>1008</v>
      </c>
      <c r="F13" s="16"/>
      <c r="G13" s="44">
        <v>136100</v>
      </c>
      <c r="H13" s="13">
        <v>175125</v>
      </c>
      <c r="I13" s="32"/>
      <c r="J13" s="32"/>
      <c r="K13" s="7"/>
      <c r="L13" s="17">
        <v>56170</v>
      </c>
      <c r="S13" s="28">
        <f t="shared" si="0"/>
        <v>367395</v>
      </c>
      <c r="T13" s="8"/>
      <c r="W13" s="12"/>
      <c r="X13" s="12"/>
      <c r="Y13" s="3">
        <v>310500</v>
      </c>
      <c r="Z13" s="20"/>
      <c r="AA13" s="23"/>
      <c r="AB13" s="30"/>
      <c r="AC13" s="30"/>
      <c r="AG13" s="3">
        <f t="shared" si="1"/>
        <v>310500</v>
      </c>
      <c r="AH13" s="7">
        <f t="shared" si="2"/>
        <v>56895</v>
      </c>
      <c r="AI13" s="7"/>
      <c r="AJ13" s="7"/>
    </row>
    <row r="14" spans="3:42" ht="15">
      <c r="D14" s="15" t="s">
        <v>30</v>
      </c>
      <c r="E14" s="16">
        <v>1009</v>
      </c>
      <c r="F14" s="15"/>
      <c r="G14" s="32"/>
      <c r="H14" s="13">
        <v>5350</v>
      </c>
      <c r="I14" s="32">
        <v>111565</v>
      </c>
      <c r="J14" s="17">
        <f>26303+54359+54991</f>
        <v>135653</v>
      </c>
      <c r="S14" s="28">
        <f t="shared" si="0"/>
        <v>252568</v>
      </c>
      <c r="T14" s="4"/>
      <c r="W14" s="12"/>
      <c r="Y14" s="3">
        <v>77673</v>
      </c>
      <c r="AA14" s="23"/>
      <c r="AB14" s="30"/>
      <c r="AC14" s="23"/>
      <c r="AG14" s="3">
        <f t="shared" si="1"/>
        <v>77673</v>
      </c>
      <c r="AH14" s="7">
        <f t="shared" si="2"/>
        <v>174895</v>
      </c>
      <c r="AI14" s="7"/>
      <c r="AJ14" s="7"/>
    </row>
    <row r="15" spans="3:42" ht="15">
      <c r="D15" s="15" t="s">
        <v>31</v>
      </c>
      <c r="E15" s="16">
        <v>1010</v>
      </c>
      <c r="F15" s="15"/>
      <c r="G15" s="32"/>
      <c r="H15" s="13">
        <v>124993</v>
      </c>
      <c r="I15" s="32"/>
      <c r="J15" s="3">
        <v>96698</v>
      </c>
      <c r="S15" s="28">
        <f t="shared" si="0"/>
        <v>221691</v>
      </c>
      <c r="T15" s="4"/>
      <c r="V15" s="17">
        <v>124993</v>
      </c>
      <c r="W15" s="12"/>
      <c r="X15" s="3">
        <f>J15</f>
        <v>96698</v>
      </c>
      <c r="AA15" s="23"/>
      <c r="AB15" s="30"/>
      <c r="AC15" s="23"/>
      <c r="AG15" s="3">
        <f t="shared" si="1"/>
        <v>221691</v>
      </c>
      <c r="AH15" s="7">
        <f t="shared" si="2"/>
        <v>0</v>
      </c>
      <c r="AJ15" s="7"/>
    </row>
    <row r="16" spans="3:42" ht="15">
      <c r="D16" s="15" t="s">
        <v>32</v>
      </c>
      <c r="E16" s="16">
        <v>1011</v>
      </c>
      <c r="F16" s="15"/>
      <c r="G16" s="32"/>
      <c r="H16" s="13">
        <v>37146</v>
      </c>
      <c r="I16" s="32">
        <v>15004</v>
      </c>
      <c r="J16" s="17">
        <f>38185+38232</f>
        <v>76417</v>
      </c>
      <c r="L16" s="17">
        <v>75829</v>
      </c>
      <c r="S16" s="28">
        <f t="shared" si="0"/>
        <v>204396</v>
      </c>
      <c r="T16" s="4"/>
      <c r="V16" s="17">
        <v>37146</v>
      </c>
      <c r="W16" s="13">
        <v>15004</v>
      </c>
      <c r="X16" s="17">
        <f>J16</f>
        <v>76417</v>
      </c>
      <c r="AA16" s="23"/>
      <c r="AB16" s="30"/>
      <c r="AC16" s="23"/>
      <c r="AG16" s="3">
        <f t="shared" si="1"/>
        <v>128567</v>
      </c>
      <c r="AH16" s="7">
        <f t="shared" si="2"/>
        <v>75829</v>
      </c>
      <c r="AI16" s="7"/>
      <c r="AJ16" s="7"/>
    </row>
    <row r="17" spans="4:36" ht="15">
      <c r="D17" s="15" t="s">
        <v>33</v>
      </c>
      <c r="E17" s="16">
        <v>1012</v>
      </c>
      <c r="F17" s="15"/>
      <c r="G17" s="32"/>
      <c r="H17" s="12"/>
      <c r="I17" s="32"/>
      <c r="J17" s="17"/>
      <c r="S17" s="28">
        <f t="shared" si="0"/>
        <v>0</v>
      </c>
      <c r="T17" s="4"/>
      <c r="W17" s="12"/>
      <c r="AA17" s="23"/>
      <c r="AB17" s="30"/>
      <c r="AC17" s="23"/>
      <c r="AG17" s="3">
        <f t="shared" si="1"/>
        <v>0</v>
      </c>
      <c r="AH17" s="7">
        <f t="shared" si="2"/>
        <v>0</v>
      </c>
      <c r="AJ17" s="7"/>
    </row>
    <row r="18" spans="4:36" ht="15">
      <c r="D18" s="15" t="s">
        <v>34</v>
      </c>
      <c r="E18" s="16">
        <v>1013</v>
      </c>
      <c r="F18" s="16"/>
      <c r="G18" s="44">
        <v>10000</v>
      </c>
      <c r="H18" s="12"/>
      <c r="I18" s="32">
        <v>10000</v>
      </c>
      <c r="J18" s="7"/>
      <c r="K18" s="7"/>
      <c r="S18" s="28">
        <f t="shared" si="0"/>
        <v>20000</v>
      </c>
      <c r="T18" s="8"/>
      <c r="W18" s="12"/>
      <c r="Y18" s="17">
        <f>10000+10000</f>
        <v>20000</v>
      </c>
      <c r="AA18" s="23"/>
      <c r="AB18" s="23"/>
      <c r="AC18" s="23"/>
      <c r="AG18" s="3">
        <f t="shared" si="1"/>
        <v>20000</v>
      </c>
      <c r="AH18" s="7">
        <f t="shared" si="2"/>
        <v>0</v>
      </c>
      <c r="AI18" s="7"/>
      <c r="AJ18" s="7"/>
    </row>
    <row r="19" spans="4:36" ht="15">
      <c r="D19" s="15" t="s">
        <v>35</v>
      </c>
      <c r="E19" s="16">
        <v>1014</v>
      </c>
      <c r="F19" s="16"/>
      <c r="G19" s="42"/>
      <c r="H19" s="12"/>
      <c r="I19" s="32"/>
      <c r="J19" s="9">
        <v>67265</v>
      </c>
      <c r="K19" s="7"/>
      <c r="S19" s="28">
        <f t="shared" si="0"/>
        <v>67265</v>
      </c>
      <c r="T19" s="8"/>
      <c r="W19" s="12"/>
      <c r="X19" s="17">
        <f>J19</f>
        <v>67265</v>
      </c>
      <c r="AA19" s="23"/>
      <c r="AB19" s="23"/>
      <c r="AC19" s="23"/>
      <c r="AG19" s="3">
        <f t="shared" si="1"/>
        <v>67265</v>
      </c>
      <c r="AH19" s="7">
        <f t="shared" si="2"/>
        <v>0</v>
      </c>
      <c r="AJ19" s="7"/>
    </row>
    <row r="20" spans="4:36" ht="15">
      <c r="D20" s="36" t="s">
        <v>36</v>
      </c>
      <c r="E20" s="2">
        <v>1015</v>
      </c>
      <c r="F20" s="16"/>
      <c r="G20" s="32"/>
      <c r="H20" s="12"/>
      <c r="I20" s="12">
        <v>71278</v>
      </c>
      <c r="S20" s="28">
        <f t="shared" si="0"/>
        <v>71278</v>
      </c>
      <c r="T20" s="4"/>
      <c r="W20" s="13">
        <v>71278</v>
      </c>
      <c r="AG20" s="3">
        <f t="shared" si="1"/>
        <v>71278</v>
      </c>
      <c r="AH20" s="7">
        <f t="shared" si="2"/>
        <v>0</v>
      </c>
      <c r="AJ20" s="7"/>
    </row>
    <row r="21" spans="4:36" ht="15">
      <c r="D21" s="36" t="s">
        <v>37</v>
      </c>
      <c r="E21" s="2">
        <v>1016</v>
      </c>
      <c r="F21" s="16"/>
      <c r="G21" s="32"/>
      <c r="H21" s="12"/>
      <c r="I21" s="12">
        <v>35375</v>
      </c>
      <c r="S21" s="28">
        <f t="shared" si="0"/>
        <v>35375</v>
      </c>
      <c r="T21" s="4"/>
      <c r="W21" s="12"/>
      <c r="Y21" s="17">
        <v>35375</v>
      </c>
      <c r="AG21" s="3">
        <f t="shared" si="1"/>
        <v>35375</v>
      </c>
      <c r="AH21" s="7">
        <f t="shared" si="2"/>
        <v>0</v>
      </c>
      <c r="AI21" s="7"/>
      <c r="AJ21" s="7"/>
    </row>
    <row r="22" spans="4:36" ht="15">
      <c r="D22" s="36" t="s">
        <v>38</v>
      </c>
      <c r="E22" s="2">
        <v>1017</v>
      </c>
      <c r="F22" s="16"/>
      <c r="G22" s="32"/>
      <c r="H22" s="12"/>
      <c r="I22" s="12">
        <f>4000+2000</f>
        <v>6000</v>
      </c>
      <c r="J22" s="17">
        <f>2500+2500</f>
        <v>5000</v>
      </c>
      <c r="S22" s="28">
        <f t="shared" si="0"/>
        <v>11000</v>
      </c>
      <c r="T22" s="4"/>
      <c r="W22" s="13">
        <v>4000</v>
      </c>
      <c r="X22" s="3">
        <f>2000+2500</f>
        <v>4500</v>
      </c>
      <c r="AG22" s="3">
        <f t="shared" si="1"/>
        <v>8500</v>
      </c>
      <c r="AH22" s="7">
        <f t="shared" si="2"/>
        <v>2500</v>
      </c>
      <c r="AI22" s="7"/>
      <c r="AJ22" s="7"/>
    </row>
    <row r="23" spans="4:36" ht="15">
      <c r="D23" s="15" t="s">
        <v>39</v>
      </c>
      <c r="E23" s="16">
        <v>1018</v>
      </c>
      <c r="F23" s="15"/>
      <c r="G23" s="32"/>
      <c r="H23" s="13">
        <v>92242</v>
      </c>
      <c r="I23" s="32"/>
      <c r="J23" s="3">
        <v>88230</v>
      </c>
      <c r="S23" s="28">
        <f t="shared" si="0"/>
        <v>180472</v>
      </c>
      <c r="T23" s="4"/>
      <c r="W23" s="12"/>
      <c r="AA23" s="23"/>
      <c r="AB23" s="30"/>
      <c r="AC23" s="23"/>
      <c r="AG23" s="3">
        <f t="shared" si="1"/>
        <v>0</v>
      </c>
      <c r="AH23" s="7">
        <f t="shared" si="2"/>
        <v>180472</v>
      </c>
      <c r="AI23" s="7"/>
      <c r="AJ23" s="7"/>
    </row>
    <row r="24" spans="4:36" ht="15">
      <c r="D24" s="36" t="s">
        <v>40</v>
      </c>
      <c r="E24" s="2">
        <v>1019</v>
      </c>
      <c r="F24" s="16"/>
      <c r="G24" s="32"/>
      <c r="H24" s="12"/>
      <c r="I24" s="12">
        <v>5000</v>
      </c>
      <c r="S24" s="28">
        <f t="shared" si="0"/>
        <v>5000</v>
      </c>
      <c r="T24" s="4"/>
      <c r="W24" s="12"/>
      <c r="AG24" s="3">
        <f t="shared" si="1"/>
        <v>0</v>
      </c>
      <c r="AH24" s="7">
        <f t="shared" si="2"/>
        <v>5000</v>
      </c>
      <c r="AI24" s="7"/>
      <c r="AJ24" s="7"/>
    </row>
    <row r="25" spans="4:36" ht="15">
      <c r="D25" s="15" t="s">
        <v>41</v>
      </c>
      <c r="E25" s="16">
        <v>1020</v>
      </c>
      <c r="F25" s="16"/>
      <c r="G25" s="32"/>
      <c r="H25" s="12"/>
      <c r="I25" s="12"/>
      <c r="K25" s="3">
        <v>17562</v>
      </c>
      <c r="S25" s="28">
        <f t="shared" si="0"/>
        <v>17562</v>
      </c>
      <c r="T25" s="4"/>
      <c r="W25" s="12"/>
      <c r="Y25" s="3">
        <v>17562</v>
      </c>
      <c r="AG25" s="3">
        <f t="shared" si="1"/>
        <v>17562</v>
      </c>
      <c r="AH25" s="7">
        <f t="shared" si="2"/>
        <v>0</v>
      </c>
      <c r="AI25" s="7"/>
      <c r="AJ25" s="7"/>
    </row>
    <row r="26" spans="4:36" ht="15">
      <c r="D26" s="15" t="s">
        <v>42</v>
      </c>
      <c r="E26" s="16">
        <v>1021</v>
      </c>
      <c r="F26" s="15"/>
      <c r="G26" s="32"/>
      <c r="H26" s="13">
        <v>40575</v>
      </c>
      <c r="I26" s="32"/>
      <c r="S26" s="28">
        <f t="shared" si="0"/>
        <v>40575</v>
      </c>
      <c r="T26" s="4"/>
      <c r="W26" s="12"/>
      <c r="AA26" s="23"/>
      <c r="AB26" s="30"/>
      <c r="AC26" s="23"/>
      <c r="AG26" s="3">
        <f t="shared" si="1"/>
        <v>0</v>
      </c>
      <c r="AH26" s="7">
        <f t="shared" si="2"/>
        <v>40575</v>
      </c>
      <c r="AI26" s="7"/>
      <c r="AJ26" s="7"/>
    </row>
    <row r="27" spans="4:36" ht="15">
      <c r="D27" s="15" t="s">
        <v>43</v>
      </c>
      <c r="E27" s="16">
        <v>1022</v>
      </c>
      <c r="F27" s="16"/>
      <c r="G27" s="44">
        <f>5000+4000</f>
        <v>9000</v>
      </c>
      <c r="H27" s="13">
        <v>4000</v>
      </c>
      <c r="I27" s="32">
        <v>4000</v>
      </c>
      <c r="J27" s="40">
        <v>5000</v>
      </c>
      <c r="K27" s="7"/>
      <c r="S27" s="28">
        <f t="shared" si="0"/>
        <v>22000</v>
      </c>
      <c r="T27" s="8"/>
      <c r="W27" s="12"/>
      <c r="X27" s="17">
        <f>9000+4000</f>
        <v>13000</v>
      </c>
      <c r="AA27" s="23"/>
      <c r="AB27" s="30"/>
      <c r="AC27" s="30"/>
      <c r="AG27" s="3">
        <f t="shared" si="1"/>
        <v>13000</v>
      </c>
      <c r="AH27" s="7">
        <f t="shared" si="2"/>
        <v>9000</v>
      </c>
      <c r="AI27" s="7"/>
      <c r="AJ27" s="7"/>
    </row>
    <row r="28" spans="4:36" ht="15">
      <c r="D28" s="36" t="s">
        <v>44</v>
      </c>
      <c r="E28" s="16">
        <v>1023</v>
      </c>
      <c r="F28" s="16"/>
      <c r="G28" s="32"/>
      <c r="H28" s="13">
        <f>56864+224414</f>
        <v>281278</v>
      </c>
      <c r="I28" s="32">
        <v>73275</v>
      </c>
      <c r="K28" s="7">
        <v>37252</v>
      </c>
      <c r="S28" s="28">
        <f t="shared" si="0"/>
        <v>391805</v>
      </c>
      <c r="T28" s="4"/>
      <c r="W28" s="13">
        <v>56864</v>
      </c>
      <c r="Z28" s="20"/>
      <c r="AA28" s="23"/>
      <c r="AB28" s="23"/>
      <c r="AC28" s="23"/>
      <c r="AG28" s="3">
        <f t="shared" si="1"/>
        <v>56864</v>
      </c>
      <c r="AH28" s="7">
        <f t="shared" si="2"/>
        <v>334941</v>
      </c>
      <c r="AI28" s="7"/>
      <c r="AJ28" s="7"/>
    </row>
    <row r="29" spans="4:36" ht="15">
      <c r="D29" s="36" t="s">
        <v>45</v>
      </c>
      <c r="E29" s="2">
        <v>1024</v>
      </c>
      <c r="F29" s="1"/>
      <c r="G29" s="32"/>
      <c r="H29" s="12"/>
      <c r="I29" s="12">
        <f>7881+75000</f>
        <v>82881</v>
      </c>
      <c r="S29" s="28">
        <f t="shared" si="0"/>
        <v>82881</v>
      </c>
      <c r="T29" s="4"/>
      <c r="W29" s="13">
        <f>7881+75000</f>
        <v>82881</v>
      </c>
      <c r="AG29" s="3">
        <f t="shared" si="1"/>
        <v>82881</v>
      </c>
      <c r="AH29" s="7">
        <f t="shared" si="2"/>
        <v>0</v>
      </c>
      <c r="AJ29" s="7"/>
    </row>
    <row r="30" spans="4:36" ht="15">
      <c r="D30" s="15" t="s">
        <v>46</v>
      </c>
      <c r="E30" s="16">
        <v>1025</v>
      </c>
      <c r="F30" s="16"/>
      <c r="G30" s="32"/>
      <c r="H30" s="12"/>
      <c r="I30" s="12"/>
      <c r="J30" s="3">
        <v>48570</v>
      </c>
      <c r="S30" s="28">
        <f t="shared" si="0"/>
        <v>48570</v>
      </c>
      <c r="T30" s="4"/>
      <c r="W30" s="12"/>
      <c r="X30" s="3">
        <v>48570</v>
      </c>
      <c r="AG30" s="3">
        <f t="shared" si="1"/>
        <v>48570</v>
      </c>
      <c r="AH30" s="7">
        <f t="shared" si="2"/>
        <v>0</v>
      </c>
      <c r="AJ30" s="7"/>
    </row>
    <row r="31" spans="4:36" ht="15">
      <c r="D31" s="15" t="s">
        <v>47</v>
      </c>
      <c r="E31" s="16">
        <v>1026</v>
      </c>
      <c r="F31" s="1"/>
      <c r="G31" s="44">
        <v>25899</v>
      </c>
      <c r="H31" s="12"/>
      <c r="I31" s="32"/>
      <c r="J31" s="32"/>
      <c r="K31" s="7"/>
      <c r="S31" s="28">
        <f t="shared" si="0"/>
        <v>25899</v>
      </c>
      <c r="T31" s="8"/>
      <c r="W31" s="12"/>
      <c r="X31" s="12"/>
      <c r="Z31" s="20"/>
      <c r="AA31" s="23"/>
      <c r="AB31" s="30"/>
      <c r="AC31" s="30"/>
      <c r="AG31" s="3">
        <f t="shared" si="1"/>
        <v>0</v>
      </c>
      <c r="AH31" s="7">
        <f t="shared" si="2"/>
        <v>25899</v>
      </c>
      <c r="AI31" s="7"/>
      <c r="AJ31" s="7"/>
    </row>
    <row r="32" spans="4:36" ht="15">
      <c r="D32" s="36" t="s">
        <v>48</v>
      </c>
      <c r="E32" s="16">
        <v>1027</v>
      </c>
      <c r="F32" s="1"/>
      <c r="G32" s="32"/>
      <c r="H32" s="13">
        <v>12975</v>
      </c>
      <c r="I32" s="32"/>
      <c r="J32" s="17">
        <v>17511</v>
      </c>
      <c r="K32" s="7"/>
      <c r="S32" s="28">
        <f t="shared" si="0"/>
        <v>30486</v>
      </c>
      <c r="T32" s="4"/>
      <c r="W32" s="12"/>
      <c r="Z32" s="20"/>
      <c r="AA32" s="23"/>
      <c r="AB32" s="23"/>
      <c r="AC32" s="23"/>
      <c r="AG32" s="3">
        <f t="shared" si="1"/>
        <v>0</v>
      </c>
      <c r="AH32" s="7">
        <f t="shared" si="2"/>
        <v>30486</v>
      </c>
      <c r="AI32" s="7"/>
      <c r="AJ32" s="7"/>
    </row>
    <row r="33" spans="4:36" ht="15">
      <c r="D33" s="36" t="s">
        <v>49</v>
      </c>
      <c r="E33" s="16">
        <v>1028</v>
      </c>
      <c r="F33" s="16"/>
      <c r="G33" s="32"/>
      <c r="H33" s="13">
        <v>15570</v>
      </c>
      <c r="I33" s="32">
        <v>14839</v>
      </c>
      <c r="K33" s="7"/>
      <c r="S33" s="28">
        <f t="shared" si="0"/>
        <v>30409</v>
      </c>
      <c r="T33" s="4"/>
      <c r="W33" s="40">
        <f>15570+14839</f>
        <v>30409</v>
      </c>
      <c r="Z33" s="20"/>
      <c r="AA33" s="23"/>
      <c r="AB33" s="23"/>
      <c r="AC33" s="23"/>
      <c r="AG33" s="3">
        <f t="shared" si="1"/>
        <v>30409</v>
      </c>
      <c r="AH33" s="7">
        <f t="shared" si="2"/>
        <v>0</v>
      </c>
      <c r="AJ33" s="7"/>
    </row>
    <row r="34" spans="4:36" ht="15">
      <c r="D34" s="38" t="s">
        <v>50</v>
      </c>
      <c r="E34" s="16">
        <v>1029</v>
      </c>
      <c r="F34" s="16"/>
      <c r="G34" s="32"/>
      <c r="H34" s="12"/>
      <c r="I34" s="32"/>
      <c r="J34" s="17">
        <v>96950</v>
      </c>
      <c r="K34" s="7"/>
      <c r="S34" s="28">
        <f t="shared" si="0"/>
        <v>96950</v>
      </c>
      <c r="T34" s="4"/>
      <c r="W34" s="32"/>
      <c r="X34" s="17">
        <f>J34</f>
        <v>96950</v>
      </c>
      <c r="Z34" s="20"/>
      <c r="AA34" s="23"/>
      <c r="AB34" s="23"/>
      <c r="AC34" s="23"/>
      <c r="AG34" s="3">
        <f t="shared" si="1"/>
        <v>96950</v>
      </c>
      <c r="AH34" s="7">
        <f t="shared" si="2"/>
        <v>0</v>
      </c>
      <c r="AJ34" s="7"/>
    </row>
    <row r="35" spans="4:36" ht="15">
      <c r="D35" s="15" t="s">
        <v>51</v>
      </c>
      <c r="E35" s="16">
        <v>1030</v>
      </c>
      <c r="F35" s="16"/>
      <c r="G35" s="44">
        <f>7500+18000</f>
        <v>25500</v>
      </c>
      <c r="H35" s="13">
        <v>48195</v>
      </c>
      <c r="I35" s="32">
        <v>98103</v>
      </c>
      <c r="J35" s="7"/>
      <c r="K35" s="7"/>
      <c r="S35" s="28">
        <f t="shared" si="0"/>
        <v>171798</v>
      </c>
      <c r="T35" s="8"/>
      <c r="V35" s="17">
        <v>25500</v>
      </c>
      <c r="W35" s="13">
        <v>146298</v>
      </c>
      <c r="AA35" s="23"/>
      <c r="AB35" s="23"/>
      <c r="AC35" s="23"/>
      <c r="AG35" s="3">
        <f t="shared" si="1"/>
        <v>171798</v>
      </c>
      <c r="AH35" s="7">
        <f t="shared" si="2"/>
        <v>0</v>
      </c>
    </row>
    <row r="36" spans="4:36" ht="15">
      <c r="D36" s="36" t="s">
        <v>52</v>
      </c>
      <c r="E36" s="2">
        <v>1031</v>
      </c>
      <c r="F36" s="16"/>
      <c r="G36" s="32"/>
      <c r="H36" s="12"/>
      <c r="I36" s="12">
        <v>15481</v>
      </c>
      <c r="S36" s="28">
        <f t="shared" si="0"/>
        <v>15481</v>
      </c>
      <c r="T36" s="4"/>
      <c r="W36" s="13">
        <v>15481</v>
      </c>
      <c r="AG36" s="3">
        <f t="shared" si="1"/>
        <v>15481</v>
      </c>
      <c r="AH36" s="7">
        <f t="shared" si="2"/>
        <v>0</v>
      </c>
    </row>
    <row r="37" spans="4:36" ht="15">
      <c r="D37" s="36" t="s">
        <v>53</v>
      </c>
      <c r="E37" s="2">
        <v>1032</v>
      </c>
      <c r="F37" s="16"/>
      <c r="G37" s="32"/>
      <c r="H37" s="12"/>
      <c r="I37" s="12">
        <f>63151+33413</f>
        <v>96564</v>
      </c>
      <c r="S37" s="28">
        <f t="shared" si="0"/>
        <v>96564</v>
      </c>
      <c r="T37" s="4"/>
      <c r="W37" s="13">
        <f>63151+33413</f>
        <v>96564</v>
      </c>
      <c r="AG37" s="3">
        <f t="shared" si="1"/>
        <v>96564</v>
      </c>
      <c r="AH37" s="7">
        <f t="shared" si="2"/>
        <v>0</v>
      </c>
    </row>
    <row r="38" spans="4:36" ht="15">
      <c r="D38" s="36" t="s">
        <v>54</v>
      </c>
      <c r="E38" s="2">
        <v>1033</v>
      </c>
      <c r="F38" s="16"/>
      <c r="G38" s="32"/>
      <c r="H38" s="12"/>
      <c r="I38" s="12"/>
      <c r="J38" s="17">
        <v>49516</v>
      </c>
      <c r="S38" s="28">
        <f t="shared" si="0"/>
        <v>49516</v>
      </c>
      <c r="T38" s="4"/>
      <c r="W38" s="12"/>
      <c r="Y38" s="17">
        <v>49516</v>
      </c>
      <c r="AG38" s="3">
        <f t="shared" si="1"/>
        <v>49516</v>
      </c>
      <c r="AH38" s="7">
        <f t="shared" si="2"/>
        <v>0</v>
      </c>
    </row>
    <row r="39" spans="4:36" ht="15">
      <c r="D39" s="36" t="s">
        <v>55</v>
      </c>
      <c r="E39" s="2">
        <v>1034</v>
      </c>
      <c r="F39" s="16"/>
      <c r="G39" s="32"/>
      <c r="H39" s="12"/>
      <c r="I39" s="12">
        <v>77050</v>
      </c>
      <c r="S39" s="28">
        <f t="shared" si="0"/>
        <v>77050</v>
      </c>
      <c r="T39" s="4"/>
      <c r="W39" s="13">
        <v>77050</v>
      </c>
      <c r="AG39" s="3">
        <f t="shared" si="1"/>
        <v>77050</v>
      </c>
      <c r="AH39" s="7">
        <f t="shared" si="2"/>
        <v>0</v>
      </c>
    </row>
    <row r="40" spans="4:36" ht="15">
      <c r="D40" s="36" t="s">
        <v>56</v>
      </c>
      <c r="E40" s="2">
        <v>1035</v>
      </c>
      <c r="F40" s="16"/>
      <c r="G40" s="32"/>
      <c r="H40" s="12"/>
      <c r="I40" s="12">
        <v>51755</v>
      </c>
      <c r="K40" s="17">
        <v>84029</v>
      </c>
      <c r="S40" s="28">
        <f t="shared" si="0"/>
        <v>135784</v>
      </c>
      <c r="T40" s="4"/>
      <c r="W40" s="13">
        <v>51755</v>
      </c>
      <c r="AG40" s="3">
        <f t="shared" si="1"/>
        <v>51755</v>
      </c>
      <c r="AH40" s="7">
        <f t="shared" si="2"/>
        <v>84029</v>
      </c>
    </row>
    <row r="41" spans="4:36" ht="15">
      <c r="D41" s="37" t="s">
        <v>57</v>
      </c>
      <c r="E41" s="16">
        <v>1036</v>
      </c>
      <c r="F41" s="16"/>
      <c r="G41" s="32"/>
      <c r="H41" s="13">
        <v>30000</v>
      </c>
      <c r="I41" s="32"/>
      <c r="J41" s="9">
        <v>30000</v>
      </c>
      <c r="K41" s="7"/>
      <c r="S41" s="28">
        <f t="shared" si="0"/>
        <v>60000</v>
      </c>
      <c r="T41" s="4"/>
      <c r="W41" s="12"/>
      <c r="Y41" s="17">
        <v>30000</v>
      </c>
      <c r="Z41" s="20"/>
      <c r="AA41" s="23"/>
      <c r="AB41" s="23"/>
      <c r="AC41" s="23"/>
      <c r="AG41" s="3">
        <f t="shared" si="1"/>
        <v>30000</v>
      </c>
      <c r="AH41" s="7">
        <f t="shared" si="2"/>
        <v>30000</v>
      </c>
      <c r="AI41" s="7"/>
    </row>
    <row r="42" spans="4:36" ht="15">
      <c r="D42" s="36" t="s">
        <v>58</v>
      </c>
      <c r="E42" s="2">
        <v>1037</v>
      </c>
      <c r="F42" s="16"/>
      <c r="G42" s="32"/>
      <c r="H42" s="12"/>
      <c r="I42" s="12">
        <v>76900</v>
      </c>
      <c r="J42" s="17">
        <v>78146</v>
      </c>
      <c r="S42" s="28">
        <f t="shared" si="0"/>
        <v>155046</v>
      </c>
      <c r="T42" s="4"/>
      <c r="W42" s="13">
        <v>76900</v>
      </c>
      <c r="AG42" s="3">
        <f t="shared" si="1"/>
        <v>76900</v>
      </c>
      <c r="AH42" s="7">
        <f t="shared" si="2"/>
        <v>78146</v>
      </c>
    </row>
    <row r="43" spans="4:36" ht="15">
      <c r="D43" s="36" t="s">
        <v>59</v>
      </c>
      <c r="E43" s="2">
        <v>1038</v>
      </c>
      <c r="F43" s="16"/>
      <c r="G43" s="32"/>
      <c r="H43" s="12"/>
      <c r="I43" s="12"/>
      <c r="K43" s="17">
        <f>32683+27934</f>
        <v>60617</v>
      </c>
      <c r="L43" s="17">
        <v>12351</v>
      </c>
      <c r="S43" s="28">
        <f t="shared" si="0"/>
        <v>72968</v>
      </c>
      <c r="T43" s="4"/>
      <c r="W43" s="12"/>
      <c r="AG43" s="3">
        <f t="shared" si="1"/>
        <v>0</v>
      </c>
      <c r="AH43" s="7">
        <f t="shared" si="2"/>
        <v>72968</v>
      </c>
    </row>
    <row r="44" spans="4:36" ht="15">
      <c r="D44" s="15" t="s">
        <v>60</v>
      </c>
      <c r="E44" s="16">
        <v>1039</v>
      </c>
      <c r="F44" s="15"/>
      <c r="G44" s="32"/>
      <c r="H44" s="13">
        <f>23725+2705</f>
        <v>26430</v>
      </c>
      <c r="I44" s="32"/>
      <c r="S44" s="28">
        <f t="shared" si="0"/>
        <v>26430</v>
      </c>
      <c r="T44" s="4"/>
      <c r="W44" s="12"/>
      <c r="X44" s="17">
        <v>23725</v>
      </c>
      <c r="Z44" s="3">
        <v>2705</v>
      </c>
      <c r="AA44" s="23"/>
      <c r="AB44" s="30"/>
      <c r="AC44" s="23"/>
      <c r="AG44" s="3">
        <f t="shared" si="1"/>
        <v>26430</v>
      </c>
      <c r="AH44" s="7">
        <f t="shared" si="2"/>
        <v>0</v>
      </c>
      <c r="AI44" s="7"/>
    </row>
    <row r="45" spans="4:36" ht="15">
      <c r="D45" s="38" t="s">
        <v>61</v>
      </c>
      <c r="E45" s="16">
        <v>1040</v>
      </c>
      <c r="F45" s="16"/>
      <c r="G45" s="32"/>
      <c r="H45" s="13">
        <f>70985+19929</f>
        <v>90914</v>
      </c>
      <c r="I45" s="32"/>
      <c r="J45" s="3">
        <v>14495</v>
      </c>
      <c r="K45" s="7"/>
      <c r="S45" s="28">
        <f t="shared" si="0"/>
        <v>105409</v>
      </c>
      <c r="T45" s="4"/>
      <c r="V45" s="17">
        <f>19929+70985</f>
        <v>90914</v>
      </c>
      <c r="W45" s="12"/>
      <c r="X45" s="3">
        <v>19929</v>
      </c>
      <c r="Y45" s="17">
        <v>14495</v>
      </c>
      <c r="Z45" s="20"/>
      <c r="AA45" s="23"/>
      <c r="AB45" s="30"/>
      <c r="AC45" s="30"/>
      <c r="AG45" s="3">
        <f t="shared" si="1"/>
        <v>125338</v>
      </c>
      <c r="AH45" s="7">
        <f t="shared" si="2"/>
        <v>-19929</v>
      </c>
    </row>
    <row r="46" spans="4:36" ht="15">
      <c r="D46" s="36" t="s">
        <v>62</v>
      </c>
      <c r="E46" s="16">
        <v>1041</v>
      </c>
      <c r="F46" s="16"/>
      <c r="G46" s="32"/>
      <c r="H46" s="13">
        <v>5000</v>
      </c>
      <c r="I46" s="32"/>
      <c r="K46" s="7"/>
      <c r="S46" s="28">
        <f t="shared" si="0"/>
        <v>5000</v>
      </c>
      <c r="T46" s="4"/>
      <c r="W46" s="12"/>
      <c r="Z46" s="20"/>
      <c r="AA46" s="23"/>
      <c r="AB46" s="23"/>
      <c r="AC46" s="30"/>
      <c r="AG46" s="3">
        <f t="shared" si="1"/>
        <v>0</v>
      </c>
      <c r="AH46" s="7">
        <f t="shared" si="2"/>
        <v>5000</v>
      </c>
      <c r="AI46" s="7"/>
    </row>
    <row r="47" spans="4:36" ht="15">
      <c r="D47" s="15" t="s">
        <v>63</v>
      </c>
      <c r="E47" s="16">
        <v>1042</v>
      </c>
      <c r="F47" s="16"/>
      <c r="G47" s="32"/>
      <c r="H47" s="13"/>
      <c r="I47" s="32"/>
      <c r="K47" s="17">
        <v>153327</v>
      </c>
      <c r="S47" s="28">
        <f t="shared" si="0"/>
        <v>153327</v>
      </c>
      <c r="T47" s="4"/>
      <c r="W47" s="12"/>
      <c r="Z47" s="20"/>
      <c r="AA47" s="23"/>
      <c r="AB47" s="23"/>
      <c r="AC47" s="30"/>
      <c r="AG47" s="3">
        <f t="shared" si="1"/>
        <v>0</v>
      </c>
      <c r="AH47" s="7">
        <f t="shared" si="2"/>
        <v>153327</v>
      </c>
      <c r="AI47" s="7"/>
    </row>
    <row r="48" spans="4:36" ht="15">
      <c r="D48" s="15" t="s">
        <v>64</v>
      </c>
      <c r="E48" s="16">
        <v>1043</v>
      </c>
      <c r="F48" s="15"/>
      <c r="G48" s="32"/>
      <c r="H48" s="13">
        <v>75962</v>
      </c>
      <c r="I48" s="32">
        <v>77043</v>
      </c>
      <c r="S48" s="28">
        <f t="shared" si="0"/>
        <v>153005</v>
      </c>
      <c r="T48" s="4"/>
      <c r="W48" s="40">
        <f>75962+77043</f>
        <v>153005</v>
      </c>
      <c r="AA48" s="23"/>
      <c r="AB48" s="30"/>
      <c r="AC48" s="23"/>
      <c r="AG48" s="3">
        <f t="shared" si="1"/>
        <v>153005</v>
      </c>
      <c r="AH48" s="7">
        <f t="shared" si="2"/>
        <v>0</v>
      </c>
    </row>
    <row r="49" spans="4:35" ht="15">
      <c r="D49" s="38" t="s">
        <v>65</v>
      </c>
      <c r="E49" s="16">
        <v>1044</v>
      </c>
      <c r="F49" s="15"/>
      <c r="G49" s="32"/>
      <c r="H49" s="12"/>
      <c r="I49" s="32"/>
      <c r="J49" s="17">
        <v>13069</v>
      </c>
      <c r="S49" s="28">
        <f t="shared" si="0"/>
        <v>13069</v>
      </c>
      <c r="T49" s="4"/>
      <c r="W49" s="32"/>
      <c r="X49" s="17">
        <v>13069</v>
      </c>
      <c r="AA49" s="23"/>
      <c r="AB49" s="30"/>
      <c r="AC49" s="23"/>
      <c r="AG49" s="3">
        <f t="shared" si="1"/>
        <v>13069</v>
      </c>
      <c r="AH49" s="7">
        <f t="shared" si="2"/>
        <v>0</v>
      </c>
    </row>
    <row r="50" spans="4:35" ht="15">
      <c r="D50" s="38" t="s">
        <v>60</v>
      </c>
      <c r="E50" s="16">
        <v>1045</v>
      </c>
      <c r="F50" s="16"/>
      <c r="G50" s="32"/>
      <c r="H50" s="13">
        <v>20000</v>
      </c>
      <c r="I50" s="32"/>
      <c r="J50" s="7"/>
      <c r="K50" s="7"/>
      <c r="S50" s="28">
        <f t="shared" si="0"/>
        <v>20000</v>
      </c>
      <c r="T50" s="4"/>
      <c r="W50" s="13">
        <v>20000</v>
      </c>
      <c r="Z50" s="20"/>
      <c r="AA50" s="23"/>
      <c r="AB50" s="30"/>
      <c r="AC50" s="30"/>
      <c r="AG50" s="3">
        <f t="shared" si="1"/>
        <v>20000</v>
      </c>
      <c r="AH50" s="7">
        <f t="shared" si="2"/>
        <v>0</v>
      </c>
    </row>
    <row r="51" spans="4:35" ht="15">
      <c r="D51" s="38" t="s">
        <v>66</v>
      </c>
      <c r="E51" s="16">
        <v>1046</v>
      </c>
      <c r="F51" s="16"/>
      <c r="G51" s="32"/>
      <c r="H51" s="13">
        <v>12975</v>
      </c>
      <c r="I51" s="32">
        <v>5460</v>
      </c>
      <c r="K51" s="7"/>
      <c r="S51" s="28">
        <f t="shared" si="0"/>
        <v>18435</v>
      </c>
      <c r="T51" s="4"/>
      <c r="W51" s="13">
        <v>12975</v>
      </c>
      <c r="Z51" s="20"/>
      <c r="AA51" s="23"/>
      <c r="AB51" s="30"/>
      <c r="AC51" s="30"/>
      <c r="AG51" s="3">
        <f t="shared" si="1"/>
        <v>12975</v>
      </c>
      <c r="AH51" s="7">
        <f t="shared" si="2"/>
        <v>5460</v>
      </c>
      <c r="AI51" s="7"/>
    </row>
    <row r="52" spans="4:35" ht="15">
      <c r="D52" s="39" t="s">
        <v>67</v>
      </c>
      <c r="E52" s="2">
        <v>1047</v>
      </c>
      <c r="F52" s="16"/>
      <c r="G52" s="32"/>
      <c r="H52" s="12"/>
      <c r="I52" s="12">
        <f>40798+35496</f>
        <v>76294</v>
      </c>
      <c r="J52" s="17">
        <v>73091</v>
      </c>
      <c r="K52" s="3">
        <v>7584</v>
      </c>
      <c r="L52" s="17">
        <v>152154</v>
      </c>
      <c r="S52" s="28">
        <f t="shared" si="0"/>
        <v>309123</v>
      </c>
      <c r="T52" s="4"/>
      <c r="W52" s="13">
        <v>76294</v>
      </c>
      <c r="X52" s="17">
        <f>J52</f>
        <v>73091</v>
      </c>
      <c r="Y52" s="3">
        <v>7584</v>
      </c>
      <c r="AG52" s="3">
        <f t="shared" si="1"/>
        <v>156969</v>
      </c>
      <c r="AH52" s="7">
        <f t="shared" si="2"/>
        <v>152154</v>
      </c>
      <c r="AI52" s="7"/>
    </row>
    <row r="53" spans="4:35" ht="15">
      <c r="D53" s="36" t="s">
        <v>68</v>
      </c>
      <c r="E53" s="2">
        <v>1048</v>
      </c>
      <c r="F53" s="16"/>
      <c r="G53" s="32"/>
      <c r="H53" s="12"/>
      <c r="I53" s="12">
        <v>159548</v>
      </c>
      <c r="J53" s="17">
        <f>161086+189850</f>
        <v>350936</v>
      </c>
      <c r="K53" s="3">
        <v>157599</v>
      </c>
      <c r="S53" s="28">
        <f t="shared" si="0"/>
        <v>668083</v>
      </c>
      <c r="T53" s="4"/>
      <c r="W53" s="13">
        <v>159548</v>
      </c>
      <c r="X53" s="17">
        <f>J53</f>
        <v>350936</v>
      </c>
      <c r="Y53" s="3">
        <v>157599</v>
      </c>
      <c r="AG53" s="3">
        <f t="shared" si="1"/>
        <v>668083</v>
      </c>
      <c r="AH53" s="7">
        <f t="shared" si="2"/>
        <v>0</v>
      </c>
      <c r="AI53" s="7"/>
    </row>
    <row r="54" spans="4:35" ht="15">
      <c r="D54" s="36" t="s">
        <v>69</v>
      </c>
      <c r="E54" s="2">
        <v>1049</v>
      </c>
      <c r="F54" s="16"/>
      <c r="G54" s="40">
        <v>6000</v>
      </c>
      <c r="H54" s="12"/>
      <c r="I54" s="12"/>
      <c r="L54" s="3">
        <v>1500</v>
      </c>
      <c r="S54" s="28">
        <f t="shared" si="0"/>
        <v>7500</v>
      </c>
      <c r="T54" s="4"/>
      <c r="V54" s="17">
        <v>6000</v>
      </c>
      <c r="W54" s="12"/>
      <c r="AG54" s="3">
        <f t="shared" si="1"/>
        <v>6000</v>
      </c>
      <c r="AH54" s="7">
        <f t="shared" si="2"/>
        <v>1500</v>
      </c>
    </row>
    <row r="55" spans="4:35" ht="15">
      <c r="D55" s="15" t="s">
        <v>70</v>
      </c>
      <c r="E55" s="16">
        <v>1050</v>
      </c>
      <c r="F55" s="15"/>
      <c r="G55" s="32"/>
      <c r="H55" s="13">
        <v>44998</v>
      </c>
      <c r="I55" s="32"/>
      <c r="L55" s="17">
        <v>20311</v>
      </c>
      <c r="S55" s="28">
        <f t="shared" si="0"/>
        <v>65309</v>
      </c>
      <c r="T55" s="4"/>
      <c r="V55" s="17">
        <v>44998</v>
      </c>
      <c r="W55" s="12"/>
      <c r="AA55" s="23"/>
      <c r="AB55" s="30"/>
      <c r="AC55" s="23"/>
      <c r="AG55" s="3">
        <f t="shared" si="1"/>
        <v>44998</v>
      </c>
      <c r="AH55" s="7">
        <f t="shared" si="2"/>
        <v>20311</v>
      </c>
    </row>
    <row r="56" spans="4:35" ht="15">
      <c r="D56" s="15" t="s">
        <v>71</v>
      </c>
      <c r="E56" s="16">
        <v>1051</v>
      </c>
      <c r="F56" s="15"/>
      <c r="G56" s="32"/>
      <c r="H56" s="13">
        <v>49584</v>
      </c>
      <c r="I56" s="32"/>
      <c r="J56" s="17">
        <v>153231</v>
      </c>
      <c r="K56" s="3">
        <v>201786</v>
      </c>
      <c r="L56" s="17">
        <v>202968</v>
      </c>
      <c r="S56" s="28">
        <f t="shared" si="0"/>
        <v>607569</v>
      </c>
      <c r="T56" s="4"/>
      <c r="V56" s="17">
        <v>49584</v>
      </c>
      <c r="W56" s="12"/>
      <c r="X56" s="17">
        <f>J56</f>
        <v>153231</v>
      </c>
      <c r="Y56" s="3">
        <v>201786</v>
      </c>
      <c r="AA56" s="23"/>
      <c r="AB56" s="30"/>
      <c r="AC56" s="23"/>
      <c r="AG56" s="3">
        <f t="shared" si="1"/>
        <v>404601</v>
      </c>
      <c r="AH56" s="7">
        <f t="shared" si="2"/>
        <v>202968</v>
      </c>
      <c r="AI56" s="7"/>
    </row>
    <row r="57" spans="4:35" ht="15">
      <c r="D57" s="15" t="s">
        <v>72</v>
      </c>
      <c r="E57" s="16">
        <v>1052</v>
      </c>
      <c r="F57" s="15"/>
      <c r="G57" s="32"/>
      <c r="H57" s="13">
        <v>132921</v>
      </c>
      <c r="I57" s="32">
        <v>75128</v>
      </c>
      <c r="S57" s="28">
        <f t="shared" si="0"/>
        <v>208049</v>
      </c>
      <c r="T57" s="4"/>
      <c r="W57" s="13">
        <v>132921</v>
      </c>
      <c r="Y57" s="9">
        <v>75221</v>
      </c>
      <c r="AA57" s="23"/>
      <c r="AB57" s="30"/>
      <c r="AC57" s="23"/>
      <c r="AG57" s="3">
        <f t="shared" si="1"/>
        <v>208142</v>
      </c>
      <c r="AH57" s="7">
        <f t="shared" si="2"/>
        <v>-93</v>
      </c>
      <c r="AI57" s="7"/>
    </row>
    <row r="58" spans="4:35" ht="15">
      <c r="D58" s="38" t="s">
        <v>73</v>
      </c>
      <c r="E58" s="16">
        <v>1053</v>
      </c>
      <c r="F58" s="16"/>
      <c r="G58" s="32"/>
      <c r="H58" s="13">
        <v>29246</v>
      </c>
      <c r="I58" s="32"/>
      <c r="J58" s="7"/>
      <c r="K58" s="7"/>
      <c r="S58" s="28">
        <f t="shared" si="0"/>
        <v>29246</v>
      </c>
      <c r="T58" s="4"/>
      <c r="V58" s="17">
        <v>29246</v>
      </c>
      <c r="W58" s="12"/>
      <c r="Z58" s="20"/>
      <c r="AA58" s="23"/>
      <c r="AB58" s="30"/>
      <c r="AC58" s="30"/>
      <c r="AG58" s="3">
        <f t="shared" si="1"/>
        <v>29246</v>
      </c>
      <c r="AH58" s="7">
        <f t="shared" si="2"/>
        <v>0</v>
      </c>
    </row>
    <row r="59" spans="4:35" ht="15">
      <c r="D59" s="38" t="s">
        <v>74</v>
      </c>
      <c r="E59" s="16">
        <v>1054</v>
      </c>
      <c r="F59" s="16"/>
      <c r="G59" s="32"/>
      <c r="H59" s="12"/>
      <c r="I59" s="32"/>
      <c r="J59" s="9">
        <v>56019</v>
      </c>
      <c r="K59" s="7"/>
      <c r="S59" s="28">
        <f t="shared" si="0"/>
        <v>56019</v>
      </c>
      <c r="T59" s="4"/>
      <c r="W59" s="12"/>
      <c r="Y59" s="3">
        <v>52817</v>
      </c>
      <c r="Z59" s="20"/>
      <c r="AA59" s="23"/>
      <c r="AB59" s="30"/>
      <c r="AC59" s="30"/>
      <c r="AG59" s="3">
        <f t="shared" si="1"/>
        <v>52817</v>
      </c>
      <c r="AH59" s="7">
        <f t="shared" si="2"/>
        <v>3202</v>
      </c>
    </row>
    <row r="60" spans="4:35" ht="15">
      <c r="D60" s="15" t="s">
        <v>75</v>
      </c>
      <c r="E60" s="16">
        <v>1055</v>
      </c>
      <c r="F60" s="16" t="s">
        <v>1</v>
      </c>
      <c r="G60" s="44">
        <f>100000+70000</f>
        <v>170000</v>
      </c>
      <c r="H60" s="12"/>
      <c r="I60" s="7"/>
      <c r="J60" s="7"/>
      <c r="K60" s="7"/>
      <c r="S60" s="28">
        <f t="shared" si="0"/>
        <v>170000</v>
      </c>
      <c r="T60" s="8"/>
      <c r="W60" s="12"/>
      <c r="AA60" s="23"/>
      <c r="AB60" s="23"/>
      <c r="AC60" s="23"/>
      <c r="AG60" s="3">
        <f t="shared" si="1"/>
        <v>0</v>
      </c>
      <c r="AH60" s="7">
        <f t="shared" si="2"/>
        <v>170000</v>
      </c>
      <c r="AI60" s="7"/>
    </row>
    <row r="61" spans="4:35" ht="15">
      <c r="D61" s="15" t="s">
        <v>76</v>
      </c>
      <c r="E61" s="16">
        <v>1056</v>
      </c>
      <c r="F61" s="15"/>
      <c r="G61" s="32"/>
      <c r="H61" s="13">
        <v>51900</v>
      </c>
      <c r="I61" s="32">
        <v>284487</v>
      </c>
      <c r="J61" s="3">
        <v>51964</v>
      </c>
      <c r="S61" s="28">
        <f t="shared" si="0"/>
        <v>388351</v>
      </c>
      <c r="T61" s="4"/>
      <c r="V61" s="17">
        <v>51900</v>
      </c>
      <c r="W61" s="12"/>
      <c r="AA61" s="23"/>
      <c r="AB61" s="30"/>
      <c r="AC61" s="23"/>
      <c r="AG61" s="3">
        <f t="shared" si="1"/>
        <v>51900</v>
      </c>
      <c r="AH61" s="7">
        <f t="shared" si="2"/>
        <v>336451</v>
      </c>
      <c r="AI61" s="7"/>
    </row>
    <row r="62" spans="4:35" ht="15">
      <c r="D62" s="36" t="s">
        <v>77</v>
      </c>
      <c r="E62" s="2">
        <v>1057</v>
      </c>
      <c r="F62" s="16"/>
      <c r="G62" s="32"/>
      <c r="H62" s="12"/>
      <c r="I62" s="12">
        <v>17250</v>
      </c>
      <c r="S62" s="28">
        <f t="shared" si="0"/>
        <v>17250</v>
      </c>
      <c r="T62" s="4"/>
      <c r="W62" s="13">
        <v>17250</v>
      </c>
      <c r="AG62" s="3">
        <f t="shared" si="1"/>
        <v>17250</v>
      </c>
      <c r="AH62" s="7">
        <f t="shared" si="2"/>
        <v>0</v>
      </c>
    </row>
    <row r="63" spans="4:35" ht="15">
      <c r="D63" s="15" t="s">
        <v>78</v>
      </c>
      <c r="E63" s="16">
        <v>1058</v>
      </c>
      <c r="F63" s="15"/>
      <c r="G63" s="32"/>
      <c r="H63" s="13">
        <v>3000</v>
      </c>
      <c r="I63" s="32"/>
      <c r="S63" s="28">
        <f t="shared" si="0"/>
        <v>3000</v>
      </c>
      <c r="T63" s="4"/>
      <c r="W63" s="12"/>
      <c r="X63" s="17">
        <v>3000</v>
      </c>
      <c r="AA63" s="23"/>
      <c r="AB63" s="30"/>
      <c r="AC63" s="23"/>
      <c r="AG63" s="3">
        <f t="shared" si="1"/>
        <v>3000</v>
      </c>
      <c r="AH63" s="7">
        <f t="shared" si="2"/>
        <v>0</v>
      </c>
      <c r="AI63" s="7"/>
    </row>
    <row r="64" spans="4:35" ht="15">
      <c r="D64" s="15" t="s">
        <v>79</v>
      </c>
      <c r="E64" s="16">
        <v>1059</v>
      </c>
      <c r="F64" s="15"/>
      <c r="G64" s="32"/>
      <c r="H64" s="13">
        <f>18920+27535</f>
        <v>46455</v>
      </c>
      <c r="I64" s="32"/>
      <c r="J64" s="17">
        <v>47013</v>
      </c>
      <c r="S64" s="28">
        <f t="shared" si="0"/>
        <v>93468</v>
      </c>
      <c r="T64" s="4"/>
      <c r="V64" s="17">
        <f>27535+18920</f>
        <v>46455</v>
      </c>
      <c r="W64" s="12"/>
      <c r="X64" s="17">
        <f>J64</f>
        <v>47013</v>
      </c>
      <c r="AA64" s="23"/>
      <c r="AB64" s="30"/>
      <c r="AC64" s="23"/>
      <c r="AG64" s="3">
        <f t="shared" si="1"/>
        <v>93468</v>
      </c>
      <c r="AH64" s="7">
        <f t="shared" si="2"/>
        <v>0</v>
      </c>
    </row>
    <row r="65" spans="4:35" ht="15">
      <c r="D65" s="15" t="s">
        <v>80</v>
      </c>
      <c r="E65" s="16">
        <v>1060</v>
      </c>
      <c r="F65" s="15"/>
      <c r="G65" s="32"/>
      <c r="H65" s="32"/>
      <c r="J65" s="3">
        <f>45619+94784</f>
        <v>140403</v>
      </c>
      <c r="S65" s="28">
        <f t="shared" si="0"/>
        <v>140403</v>
      </c>
      <c r="T65" s="4"/>
      <c r="W65" s="12"/>
      <c r="X65" s="3">
        <v>45619</v>
      </c>
      <c r="Y65" s="17">
        <v>94784</v>
      </c>
      <c r="AA65" s="23"/>
      <c r="AB65" s="30"/>
      <c r="AC65" s="23"/>
      <c r="AG65" s="3">
        <f t="shared" si="1"/>
        <v>140403</v>
      </c>
      <c r="AH65" s="7">
        <f t="shared" si="2"/>
        <v>0</v>
      </c>
      <c r="AI65" s="7"/>
    </row>
    <row r="66" spans="4:35" ht="15">
      <c r="D66" s="21" t="s">
        <v>81</v>
      </c>
      <c r="E66" s="16">
        <v>1061</v>
      </c>
      <c r="F66" s="15"/>
      <c r="G66" s="32"/>
      <c r="H66" s="13">
        <v>44375</v>
      </c>
      <c r="I66" s="32"/>
      <c r="S66" s="28">
        <f t="shared" si="0"/>
        <v>44375</v>
      </c>
      <c r="T66" s="4"/>
      <c r="W66" s="13">
        <v>44375</v>
      </c>
      <c r="AA66" s="23"/>
      <c r="AB66" s="23"/>
      <c r="AC66" s="23"/>
      <c r="AG66" s="3">
        <f t="shared" si="1"/>
        <v>44375</v>
      </c>
      <c r="AH66" s="7">
        <f t="shared" si="2"/>
        <v>0</v>
      </c>
    </row>
    <row r="67" spans="4:35" ht="15">
      <c r="D67" s="15" t="s">
        <v>82</v>
      </c>
      <c r="E67" s="16">
        <v>1062</v>
      </c>
      <c r="F67" s="15"/>
      <c r="G67" s="32"/>
      <c r="H67" s="13"/>
      <c r="I67" s="32"/>
      <c r="K67" s="7">
        <v>75615</v>
      </c>
      <c r="S67" s="28">
        <f t="shared" si="0"/>
        <v>75615</v>
      </c>
      <c r="T67" s="4"/>
      <c r="W67" s="13"/>
      <c r="Y67" s="3">
        <v>75615</v>
      </c>
      <c r="AA67" s="23"/>
      <c r="AB67" s="23"/>
      <c r="AC67" s="23"/>
      <c r="AG67" s="3">
        <f t="shared" si="1"/>
        <v>75615</v>
      </c>
      <c r="AH67" s="7">
        <f t="shared" si="2"/>
        <v>0</v>
      </c>
    </row>
    <row r="68" spans="4:35" ht="15">
      <c r="D68" s="15" t="s">
        <v>83</v>
      </c>
      <c r="E68" s="16">
        <v>1063</v>
      </c>
      <c r="F68" s="16"/>
      <c r="G68" s="44">
        <v>25899</v>
      </c>
      <c r="H68" s="12"/>
      <c r="I68" s="32"/>
      <c r="J68" s="32"/>
      <c r="S68" s="28">
        <f t="shared" si="0"/>
        <v>25899</v>
      </c>
      <c r="T68" s="8"/>
      <c r="U68" s="13">
        <v>25899</v>
      </c>
      <c r="W68" s="12"/>
      <c r="X68" s="12"/>
      <c r="AA68" s="23"/>
      <c r="AB68" s="30"/>
      <c r="AC68" s="30"/>
      <c r="AG68" s="3">
        <f t="shared" si="1"/>
        <v>25899</v>
      </c>
      <c r="AH68" s="7">
        <f t="shared" si="2"/>
        <v>0</v>
      </c>
    </row>
    <row r="69" spans="4:35" ht="15.75">
      <c r="D69" s="15" t="s">
        <v>84</v>
      </c>
      <c r="E69" s="16">
        <v>1064</v>
      </c>
      <c r="F69" s="25"/>
      <c r="G69" s="44">
        <v>5000</v>
      </c>
      <c r="H69" s="12"/>
      <c r="I69" s="32"/>
      <c r="J69" s="32"/>
      <c r="K69" s="7"/>
      <c r="N69" s="29"/>
      <c r="S69" s="28">
        <f t="shared" si="0"/>
        <v>5000</v>
      </c>
      <c r="T69" s="8"/>
      <c r="V69" s="17">
        <v>5000</v>
      </c>
      <c r="W69" s="12"/>
      <c r="X69" s="12"/>
      <c r="AA69" s="23"/>
      <c r="AB69" s="30"/>
      <c r="AC69" s="30"/>
      <c r="AG69" s="3">
        <f t="shared" si="1"/>
        <v>5000</v>
      </c>
      <c r="AH69" s="7">
        <f t="shared" si="2"/>
        <v>0</v>
      </c>
    </row>
    <row r="70" spans="4:35" ht="15.75">
      <c r="D70" s="36" t="s">
        <v>85</v>
      </c>
      <c r="E70" s="2">
        <v>1065</v>
      </c>
      <c r="F70" s="25"/>
      <c r="G70" s="44"/>
      <c r="H70" s="12"/>
      <c r="I70" s="32"/>
      <c r="J70" s="32">
        <v>76234</v>
      </c>
      <c r="K70" s="3">
        <v>78529</v>
      </c>
      <c r="N70" s="29"/>
      <c r="S70" s="28">
        <f t="shared" ref="S70:S133" si="3">SUM(G70:R70)</f>
        <v>154763</v>
      </c>
      <c r="T70" s="8"/>
      <c r="V70" s="17"/>
      <c r="W70" s="12"/>
      <c r="X70" s="12"/>
      <c r="Y70" s="3">
        <v>76234</v>
      </c>
      <c r="AA70" s="23"/>
      <c r="AB70" s="30"/>
      <c r="AC70" s="30"/>
      <c r="AG70" s="3">
        <f t="shared" ref="AG70:AG133" si="4">SUM(U70:AF70)</f>
        <v>76234</v>
      </c>
      <c r="AH70" s="7">
        <f t="shared" ref="AH70:AH133" si="5">+S70-AG70</f>
        <v>78529</v>
      </c>
    </row>
    <row r="71" spans="4:35" ht="15">
      <c r="D71" s="36" t="s">
        <v>86</v>
      </c>
      <c r="E71" s="2">
        <v>1066</v>
      </c>
      <c r="F71" s="16"/>
      <c r="G71" s="40">
        <v>15000</v>
      </c>
      <c r="H71" s="12"/>
      <c r="I71" s="12"/>
      <c r="S71" s="28">
        <f t="shared" si="3"/>
        <v>15000</v>
      </c>
      <c r="T71" s="4"/>
      <c r="W71" s="12"/>
      <c r="AG71" s="3">
        <f t="shared" si="4"/>
        <v>0</v>
      </c>
      <c r="AH71" s="7">
        <f t="shared" si="5"/>
        <v>15000</v>
      </c>
    </row>
    <row r="72" spans="4:35" ht="15">
      <c r="D72" s="15" t="s">
        <v>87</v>
      </c>
      <c r="E72" s="16">
        <v>1067</v>
      </c>
      <c r="F72" s="15"/>
      <c r="G72" s="32"/>
      <c r="H72" s="13">
        <v>159460</v>
      </c>
      <c r="I72" s="32"/>
      <c r="K72" s="3">
        <v>32771</v>
      </c>
      <c r="S72" s="28">
        <f t="shared" si="3"/>
        <v>192231</v>
      </c>
      <c r="T72" s="4"/>
      <c r="V72" s="17">
        <v>159460</v>
      </c>
      <c r="W72" s="12"/>
      <c r="Z72" s="3">
        <v>32771</v>
      </c>
      <c r="AA72" s="23"/>
      <c r="AB72" s="30"/>
      <c r="AC72" s="23"/>
      <c r="AG72" s="3">
        <f t="shared" si="4"/>
        <v>192231</v>
      </c>
      <c r="AH72" s="7">
        <f t="shared" si="5"/>
        <v>0</v>
      </c>
    </row>
    <row r="73" spans="4:35" ht="15">
      <c r="D73" s="36" t="s">
        <v>88</v>
      </c>
      <c r="E73" s="2">
        <v>1068</v>
      </c>
      <c r="F73" s="16"/>
      <c r="G73" s="32"/>
      <c r="H73" s="12"/>
      <c r="I73" s="12">
        <v>140404</v>
      </c>
      <c r="S73" s="28">
        <f t="shared" si="3"/>
        <v>140404</v>
      </c>
      <c r="T73" s="4"/>
      <c r="W73" s="12"/>
      <c r="AG73" s="3">
        <f t="shared" si="4"/>
        <v>0</v>
      </c>
      <c r="AH73" s="7">
        <f t="shared" si="5"/>
        <v>140404</v>
      </c>
      <c r="AI73" s="7"/>
    </row>
    <row r="74" spans="4:35" ht="15">
      <c r="D74" s="36" t="s">
        <v>89</v>
      </c>
      <c r="E74" s="2">
        <v>1069</v>
      </c>
      <c r="F74" s="16"/>
      <c r="G74" s="32"/>
      <c r="H74" s="12"/>
      <c r="I74" s="12"/>
      <c r="J74" s="17">
        <v>17300</v>
      </c>
      <c r="S74" s="28">
        <f t="shared" si="3"/>
        <v>17300</v>
      </c>
      <c r="T74" s="4"/>
      <c r="W74" s="12"/>
      <c r="X74" s="17">
        <f>J74</f>
        <v>17300</v>
      </c>
      <c r="AG74" s="3">
        <f t="shared" si="4"/>
        <v>17300</v>
      </c>
      <c r="AH74" s="7">
        <f t="shared" si="5"/>
        <v>0</v>
      </c>
    </row>
    <row r="75" spans="4:35" ht="15">
      <c r="D75" s="37" t="s">
        <v>90</v>
      </c>
      <c r="E75" s="16">
        <v>1070</v>
      </c>
      <c r="F75" s="16"/>
      <c r="G75" s="32"/>
      <c r="H75" s="13">
        <v>5000</v>
      </c>
      <c r="I75" s="32"/>
      <c r="J75" s="7"/>
      <c r="K75" s="7"/>
      <c r="S75" s="28">
        <f t="shared" si="3"/>
        <v>5000</v>
      </c>
      <c r="T75" s="4"/>
      <c r="W75" s="12"/>
      <c r="X75" s="17">
        <v>5000</v>
      </c>
      <c r="Z75" s="20"/>
      <c r="AA75" s="23"/>
      <c r="AB75" s="30"/>
      <c r="AC75" s="23"/>
      <c r="AG75" s="3">
        <f t="shared" si="4"/>
        <v>5000</v>
      </c>
      <c r="AH75" s="7">
        <f t="shared" si="5"/>
        <v>0</v>
      </c>
      <c r="AI75" s="7"/>
    </row>
    <row r="76" spans="4:35" ht="15">
      <c r="D76" s="37" t="s">
        <v>91</v>
      </c>
      <c r="E76" s="16">
        <v>1071</v>
      </c>
      <c r="F76" s="16"/>
      <c r="G76" s="32"/>
      <c r="H76" s="13">
        <v>4000</v>
      </c>
      <c r="I76" s="32"/>
      <c r="J76" s="7"/>
      <c r="K76" s="7"/>
      <c r="S76" s="28">
        <f t="shared" si="3"/>
        <v>4000</v>
      </c>
      <c r="T76" s="4"/>
      <c r="V76" s="17">
        <v>4000</v>
      </c>
      <c r="W76" s="12"/>
      <c r="Z76" s="20"/>
      <c r="AA76" s="23"/>
      <c r="AB76" s="23"/>
      <c r="AC76" s="23"/>
      <c r="AG76" s="3">
        <f t="shared" si="4"/>
        <v>4000</v>
      </c>
      <c r="AH76" s="7">
        <f t="shared" si="5"/>
        <v>0</v>
      </c>
    </row>
    <row r="77" spans="4:35" ht="15">
      <c r="D77" s="15" t="s">
        <v>92</v>
      </c>
      <c r="E77" s="16">
        <v>1072</v>
      </c>
      <c r="F77" s="15"/>
      <c r="G77" s="32"/>
      <c r="H77" s="13">
        <v>15000</v>
      </c>
      <c r="I77" s="32"/>
      <c r="S77" s="28">
        <f t="shared" si="3"/>
        <v>15000</v>
      </c>
      <c r="T77" s="4"/>
      <c r="W77" s="12"/>
      <c r="Y77" s="3">
        <v>15000</v>
      </c>
      <c r="AA77" s="23"/>
      <c r="AB77" s="30"/>
      <c r="AC77" s="23"/>
      <c r="AG77" s="3">
        <f t="shared" si="4"/>
        <v>15000</v>
      </c>
      <c r="AH77" s="7">
        <f t="shared" si="5"/>
        <v>0</v>
      </c>
      <c r="AI77" s="7"/>
    </row>
    <row r="78" spans="4:35" ht="15">
      <c r="D78" s="36" t="s">
        <v>93</v>
      </c>
      <c r="E78" s="2">
        <v>1073</v>
      </c>
      <c r="F78" s="16"/>
      <c r="G78" s="32"/>
      <c r="H78" s="12"/>
      <c r="I78" s="12">
        <v>20000</v>
      </c>
      <c r="S78" s="28">
        <f t="shared" si="3"/>
        <v>20000</v>
      </c>
      <c r="T78" s="4"/>
      <c r="W78" s="12"/>
      <c r="AG78" s="3">
        <f t="shared" si="4"/>
        <v>0</v>
      </c>
      <c r="AH78" s="7">
        <f t="shared" si="5"/>
        <v>20000</v>
      </c>
      <c r="AI78" s="7"/>
    </row>
    <row r="79" spans="4:35" ht="15">
      <c r="D79" s="38" t="s">
        <v>94</v>
      </c>
      <c r="E79" s="16">
        <v>1074</v>
      </c>
      <c r="F79" s="16"/>
      <c r="G79" s="32"/>
      <c r="H79" s="13">
        <f>37597+23670</f>
        <v>61267</v>
      </c>
      <c r="I79" s="32">
        <v>23581</v>
      </c>
      <c r="J79" s="9">
        <f>5000+5500</f>
        <v>10500</v>
      </c>
      <c r="K79" s="7"/>
      <c r="S79" s="28">
        <f t="shared" si="3"/>
        <v>95348</v>
      </c>
      <c r="T79" s="4"/>
      <c r="V79" s="17">
        <f>23670+37597</f>
        <v>61267</v>
      </c>
      <c r="W79" s="13">
        <v>23581</v>
      </c>
      <c r="Y79" s="17">
        <f>5000+5500</f>
        <v>10500</v>
      </c>
      <c r="Z79" s="20"/>
      <c r="AA79" s="23"/>
      <c r="AB79" s="23"/>
      <c r="AC79" s="30"/>
      <c r="AG79" s="3">
        <f t="shared" si="4"/>
        <v>95348</v>
      </c>
      <c r="AH79" s="7">
        <f t="shared" si="5"/>
        <v>0</v>
      </c>
      <c r="AI79" s="7"/>
    </row>
    <row r="80" spans="4:35" ht="15">
      <c r="D80" s="36" t="s">
        <v>95</v>
      </c>
      <c r="E80" s="2">
        <v>1075</v>
      </c>
      <c r="F80" s="16"/>
      <c r="G80" s="32"/>
      <c r="H80" s="12"/>
      <c r="I80" s="12">
        <v>5000</v>
      </c>
      <c r="S80" s="28">
        <f t="shared" si="3"/>
        <v>5000</v>
      </c>
      <c r="T80" s="4"/>
      <c r="W80" s="13">
        <v>5000</v>
      </c>
      <c r="AG80" s="3">
        <f t="shared" si="4"/>
        <v>5000</v>
      </c>
      <c r="AH80" s="7">
        <f t="shared" si="5"/>
        <v>0</v>
      </c>
    </row>
    <row r="81" spans="3:35" ht="15">
      <c r="D81" s="15" t="s">
        <v>96</v>
      </c>
      <c r="E81" s="16">
        <v>1076</v>
      </c>
      <c r="F81" s="16"/>
      <c r="G81" s="44">
        <v>69635</v>
      </c>
      <c r="H81" s="12"/>
      <c r="I81" s="32"/>
      <c r="J81" s="32"/>
      <c r="K81" s="7"/>
      <c r="S81" s="28">
        <f t="shared" si="3"/>
        <v>69635</v>
      </c>
      <c r="T81" s="8"/>
      <c r="W81" s="12"/>
      <c r="X81" s="12"/>
      <c r="AA81" s="23"/>
      <c r="AB81" s="30"/>
      <c r="AC81" s="30"/>
      <c r="AG81" s="3">
        <f t="shared" si="4"/>
        <v>0</v>
      </c>
      <c r="AH81" s="7">
        <f t="shared" si="5"/>
        <v>69635</v>
      </c>
      <c r="AI81" s="7"/>
    </row>
    <row r="82" spans="3:35" ht="15">
      <c r="D82" s="36" t="s">
        <v>97</v>
      </c>
      <c r="E82" s="2">
        <v>1077</v>
      </c>
      <c r="F82" s="16"/>
      <c r="G82" s="32"/>
      <c r="H82" s="12"/>
      <c r="I82" s="12">
        <v>76633</v>
      </c>
      <c r="J82" s="3">
        <v>77468</v>
      </c>
      <c r="K82" s="17">
        <v>56174</v>
      </c>
      <c r="S82" s="28">
        <f t="shared" si="3"/>
        <v>210275</v>
      </c>
      <c r="T82" s="4"/>
      <c r="W82" s="13">
        <v>76633</v>
      </c>
      <c r="Y82" s="3">
        <v>77468</v>
      </c>
      <c r="AG82" s="3">
        <f t="shared" si="4"/>
        <v>154101</v>
      </c>
      <c r="AH82" s="7">
        <f t="shared" si="5"/>
        <v>56174</v>
      </c>
    </row>
    <row r="83" spans="3:35" ht="15">
      <c r="D83" s="36" t="s">
        <v>98</v>
      </c>
      <c r="E83" s="2">
        <v>1078</v>
      </c>
      <c r="F83" s="16"/>
      <c r="G83" s="32"/>
      <c r="H83" s="12"/>
      <c r="I83" s="12">
        <v>46047</v>
      </c>
      <c r="S83" s="28">
        <f t="shared" si="3"/>
        <v>46047</v>
      </c>
      <c r="T83" s="4"/>
      <c r="W83" s="12"/>
      <c r="AG83" s="3">
        <f t="shared" si="4"/>
        <v>0</v>
      </c>
      <c r="AH83" s="7">
        <f t="shared" si="5"/>
        <v>46047</v>
      </c>
      <c r="AI83" s="7"/>
    </row>
    <row r="84" spans="3:35" ht="15">
      <c r="D84" s="36" t="s">
        <v>99</v>
      </c>
      <c r="E84" s="2">
        <v>1079</v>
      </c>
      <c r="F84" s="16"/>
      <c r="G84" s="40">
        <v>5000</v>
      </c>
      <c r="H84" s="12"/>
      <c r="I84" s="12"/>
      <c r="S84" s="28">
        <f t="shared" si="3"/>
        <v>5000</v>
      </c>
      <c r="T84" s="4"/>
      <c r="U84" s="17">
        <v>5000</v>
      </c>
      <c r="W84" s="12"/>
      <c r="AG84" s="3">
        <f t="shared" si="4"/>
        <v>5000</v>
      </c>
      <c r="AH84" s="7">
        <f t="shared" si="5"/>
        <v>0</v>
      </c>
    </row>
    <row r="85" spans="3:35" ht="15">
      <c r="D85" s="38" t="s">
        <v>100</v>
      </c>
      <c r="E85" s="16">
        <v>1080</v>
      </c>
      <c r="F85" s="16"/>
      <c r="G85" s="32"/>
      <c r="H85" s="13">
        <v>204426</v>
      </c>
      <c r="I85" s="32"/>
      <c r="J85" s="7"/>
      <c r="K85" s="7">
        <v>56620</v>
      </c>
      <c r="S85" s="28">
        <f t="shared" si="3"/>
        <v>261046</v>
      </c>
      <c r="T85" s="4"/>
      <c r="W85" s="12"/>
      <c r="Z85" s="20"/>
      <c r="AA85" s="23"/>
      <c r="AB85" s="30"/>
      <c r="AC85" s="30"/>
      <c r="AG85" s="3">
        <f t="shared" si="4"/>
        <v>0</v>
      </c>
      <c r="AH85" s="7">
        <f t="shared" si="5"/>
        <v>261046</v>
      </c>
      <c r="AI85" s="7"/>
    </row>
    <row r="86" spans="3:35" ht="15">
      <c r="D86" s="15" t="s">
        <v>101</v>
      </c>
      <c r="E86" s="16">
        <v>1081</v>
      </c>
      <c r="F86" s="16"/>
      <c r="G86" s="44">
        <v>5000</v>
      </c>
      <c r="H86" s="12"/>
      <c r="I86" s="32"/>
      <c r="J86" s="32"/>
      <c r="K86" s="7"/>
      <c r="S86" s="28">
        <f t="shared" si="3"/>
        <v>5000</v>
      </c>
      <c r="T86" s="8"/>
      <c r="W86" s="12"/>
      <c r="X86" s="13">
        <v>5000</v>
      </c>
      <c r="AA86" s="23"/>
      <c r="AB86" s="30"/>
      <c r="AC86" s="30"/>
      <c r="AG86" s="3">
        <f t="shared" si="4"/>
        <v>5000</v>
      </c>
      <c r="AH86" s="7">
        <f t="shared" si="5"/>
        <v>0</v>
      </c>
    </row>
    <row r="87" spans="3:35" ht="15">
      <c r="D87" s="15" t="s">
        <v>102</v>
      </c>
      <c r="E87" s="16">
        <v>1082</v>
      </c>
      <c r="F87" s="15"/>
      <c r="G87" s="32"/>
      <c r="H87" s="13">
        <v>149826</v>
      </c>
      <c r="I87" s="32"/>
      <c r="S87" s="28">
        <f t="shared" si="3"/>
        <v>149826</v>
      </c>
      <c r="T87" s="4"/>
      <c r="V87" s="17">
        <v>149826</v>
      </c>
      <c r="W87" s="12"/>
      <c r="AA87" s="23"/>
      <c r="AB87" s="30"/>
      <c r="AC87" s="23"/>
      <c r="AG87" s="3">
        <f t="shared" si="4"/>
        <v>149826</v>
      </c>
      <c r="AH87" s="7">
        <f t="shared" si="5"/>
        <v>0</v>
      </c>
    </row>
    <row r="88" spans="3:35" ht="15">
      <c r="D88" s="15" t="s">
        <v>103</v>
      </c>
      <c r="E88" s="16">
        <v>1083</v>
      </c>
      <c r="F88" s="15"/>
      <c r="G88" s="32"/>
      <c r="H88" s="13">
        <f>20000+20000</f>
        <v>40000</v>
      </c>
      <c r="I88" s="32"/>
      <c r="S88" s="28">
        <f t="shared" si="3"/>
        <v>40000</v>
      </c>
      <c r="T88" s="4"/>
      <c r="W88" s="12"/>
      <c r="X88" s="3">
        <v>40000</v>
      </c>
      <c r="AA88" s="23"/>
      <c r="AB88" s="30"/>
      <c r="AC88" s="23"/>
      <c r="AG88" s="3">
        <f t="shared" si="4"/>
        <v>40000</v>
      </c>
      <c r="AH88" s="7">
        <f t="shared" si="5"/>
        <v>0</v>
      </c>
      <c r="AI88" s="7"/>
    </row>
    <row r="89" spans="3:35" ht="15">
      <c r="D89" s="15" t="s">
        <v>104</v>
      </c>
      <c r="E89" s="16">
        <v>1084</v>
      </c>
      <c r="F89" s="15"/>
      <c r="G89" s="32"/>
      <c r="H89" s="13">
        <v>14306</v>
      </c>
      <c r="I89" s="12">
        <f>15620+140380</f>
        <v>156000</v>
      </c>
      <c r="J89" s="17">
        <v>27019</v>
      </c>
      <c r="S89" s="28">
        <f t="shared" si="3"/>
        <v>197325</v>
      </c>
      <c r="T89" s="4"/>
      <c r="V89" s="17">
        <v>14306</v>
      </c>
      <c r="W89" s="13">
        <f>15620+140380</f>
        <v>156000</v>
      </c>
      <c r="X89" s="17">
        <f>J89</f>
        <v>27019</v>
      </c>
      <c r="AA89" s="23"/>
      <c r="AB89" s="30"/>
      <c r="AC89" s="23"/>
      <c r="AG89" s="3">
        <f t="shared" si="4"/>
        <v>197325</v>
      </c>
      <c r="AH89" s="7">
        <f t="shared" si="5"/>
        <v>0</v>
      </c>
    </row>
    <row r="90" spans="3:35" ht="15">
      <c r="D90" s="15" t="s">
        <v>105</v>
      </c>
      <c r="E90" s="16">
        <v>1085</v>
      </c>
      <c r="F90" s="15"/>
      <c r="G90" s="32"/>
      <c r="H90" s="13">
        <v>3000</v>
      </c>
      <c r="I90" s="32">
        <f>5000+2000</f>
        <v>7000</v>
      </c>
      <c r="K90" s="17">
        <f>22577+22651</f>
        <v>45228</v>
      </c>
      <c r="S90" s="28">
        <f t="shared" si="3"/>
        <v>55228</v>
      </c>
      <c r="T90" s="4"/>
      <c r="W90" s="12"/>
      <c r="X90" s="17">
        <f>7000+22577</f>
        <v>29577</v>
      </c>
      <c r="Y90" s="17">
        <v>22620</v>
      </c>
      <c r="AA90" s="23"/>
      <c r="AB90" s="30"/>
      <c r="AC90" s="23"/>
      <c r="AG90" s="3">
        <f t="shared" si="4"/>
        <v>52197</v>
      </c>
      <c r="AH90" s="7">
        <f t="shared" si="5"/>
        <v>3031</v>
      </c>
      <c r="AI90" s="7"/>
    </row>
    <row r="91" spans="3:35" ht="15">
      <c r="D91" s="15" t="s">
        <v>106</v>
      </c>
      <c r="E91" s="16">
        <v>1086</v>
      </c>
      <c r="F91" s="15"/>
      <c r="G91" s="32"/>
      <c r="H91" s="13">
        <v>74769</v>
      </c>
      <c r="I91" s="32"/>
      <c r="J91" s="17">
        <v>119125</v>
      </c>
      <c r="K91" s="3">
        <v>193449</v>
      </c>
      <c r="L91" s="17">
        <v>195130</v>
      </c>
      <c r="S91" s="28">
        <f t="shared" si="3"/>
        <v>582473</v>
      </c>
      <c r="T91" s="4"/>
      <c r="V91" s="17">
        <v>74769</v>
      </c>
      <c r="W91" s="12"/>
      <c r="X91" s="17">
        <f>J91</f>
        <v>119125</v>
      </c>
      <c r="Y91" s="3">
        <v>193449</v>
      </c>
      <c r="AA91" s="23"/>
      <c r="AB91" s="30"/>
      <c r="AC91" s="23"/>
      <c r="AG91" s="3">
        <f t="shared" si="4"/>
        <v>387343</v>
      </c>
      <c r="AH91" s="7">
        <f t="shared" si="5"/>
        <v>195130</v>
      </c>
      <c r="AI91" s="7"/>
    </row>
    <row r="92" spans="3:35" ht="15">
      <c r="D92" s="15" t="s">
        <v>107</v>
      </c>
      <c r="E92" s="16">
        <v>1087</v>
      </c>
      <c r="F92" s="15"/>
      <c r="G92" s="32"/>
      <c r="H92" s="13">
        <v>78750</v>
      </c>
      <c r="I92" s="32"/>
      <c r="S92" s="28">
        <f t="shared" si="3"/>
        <v>78750</v>
      </c>
      <c r="T92" s="4"/>
      <c r="V92" s="17">
        <v>78750</v>
      </c>
      <c r="W92" s="12"/>
      <c r="AA92" s="23"/>
      <c r="AB92" s="30"/>
      <c r="AC92" s="23"/>
      <c r="AG92" s="3">
        <f t="shared" si="4"/>
        <v>78750</v>
      </c>
      <c r="AH92" s="7">
        <f t="shared" si="5"/>
        <v>0</v>
      </c>
    </row>
    <row r="93" spans="3:35" ht="15">
      <c r="C93" s="3" t="s">
        <v>14</v>
      </c>
      <c r="D93" s="15" t="s">
        <v>108</v>
      </c>
      <c r="E93" s="16">
        <v>1088</v>
      </c>
      <c r="F93" s="16"/>
      <c r="G93" s="44">
        <v>117668</v>
      </c>
      <c r="H93" s="13">
        <v>48690</v>
      </c>
      <c r="I93" s="32"/>
      <c r="J93" s="7"/>
      <c r="K93" s="7"/>
      <c r="S93" s="28">
        <f t="shared" si="3"/>
        <v>166358</v>
      </c>
      <c r="T93" s="8"/>
      <c r="W93" s="13">
        <v>35364</v>
      </c>
      <c r="AA93" s="23"/>
      <c r="AB93" s="23"/>
      <c r="AC93" s="23"/>
      <c r="AG93" s="3">
        <f t="shared" si="4"/>
        <v>35364</v>
      </c>
      <c r="AH93" s="7">
        <f t="shared" si="5"/>
        <v>130994</v>
      </c>
      <c r="AI93" s="7"/>
    </row>
    <row r="94" spans="3:35" ht="15">
      <c r="D94" s="15" t="s">
        <v>109</v>
      </c>
      <c r="E94" s="16">
        <v>1089</v>
      </c>
      <c r="F94" s="15"/>
      <c r="G94" s="32"/>
      <c r="H94" s="13">
        <v>29406</v>
      </c>
      <c r="I94" s="32"/>
      <c r="J94" s="17">
        <v>17488</v>
      </c>
      <c r="S94" s="28">
        <f t="shared" si="3"/>
        <v>46894</v>
      </c>
      <c r="T94" s="4"/>
      <c r="V94" s="17">
        <v>29406</v>
      </c>
      <c r="W94" s="12"/>
      <c r="X94" s="17">
        <f>J94</f>
        <v>17488</v>
      </c>
      <c r="AA94" s="23"/>
      <c r="AB94" s="30"/>
      <c r="AC94" s="23"/>
      <c r="AG94" s="3">
        <f t="shared" si="4"/>
        <v>46894</v>
      </c>
      <c r="AH94" s="7">
        <f t="shared" si="5"/>
        <v>0</v>
      </c>
    </row>
    <row r="95" spans="3:35" ht="15">
      <c r="D95" s="15" t="s">
        <v>110</v>
      </c>
      <c r="E95" s="16">
        <v>1090</v>
      </c>
      <c r="F95" s="15"/>
      <c r="G95" s="32"/>
      <c r="H95" s="13"/>
      <c r="I95" s="32"/>
      <c r="J95" s="17"/>
      <c r="K95" s="3">
        <v>9331</v>
      </c>
      <c r="S95" s="28">
        <f t="shared" si="3"/>
        <v>9331</v>
      </c>
      <c r="T95" s="4"/>
      <c r="W95" s="12"/>
      <c r="X95" s="17"/>
      <c r="AA95" s="23"/>
      <c r="AB95" s="30"/>
      <c r="AC95" s="23"/>
      <c r="AG95" s="3">
        <f t="shared" si="4"/>
        <v>0</v>
      </c>
      <c r="AH95" s="7">
        <f t="shared" si="5"/>
        <v>9331</v>
      </c>
    </row>
    <row r="96" spans="3:35" ht="15">
      <c r="D96" s="15" t="s">
        <v>111</v>
      </c>
      <c r="E96" s="16">
        <v>1091</v>
      </c>
      <c r="F96" s="15"/>
      <c r="G96" s="32"/>
      <c r="H96" s="13">
        <v>35000</v>
      </c>
      <c r="I96" s="32">
        <v>27875</v>
      </c>
      <c r="S96" s="28">
        <f t="shared" si="3"/>
        <v>62875</v>
      </c>
      <c r="T96" s="4"/>
      <c r="W96" s="12"/>
      <c r="AA96" s="23"/>
      <c r="AB96" s="30"/>
      <c r="AC96" s="23"/>
      <c r="AG96" s="3">
        <f t="shared" si="4"/>
        <v>0</v>
      </c>
      <c r="AH96" s="7">
        <f t="shared" si="5"/>
        <v>62875</v>
      </c>
      <c r="AI96" s="7"/>
    </row>
    <row r="97" spans="4:35" ht="15">
      <c r="D97" s="36" t="s">
        <v>112</v>
      </c>
      <c r="E97" s="16">
        <v>1092</v>
      </c>
      <c r="F97" s="16"/>
      <c r="G97" s="32"/>
      <c r="H97" s="13">
        <v>2750</v>
      </c>
      <c r="S97" s="28">
        <f t="shared" si="3"/>
        <v>2750</v>
      </c>
      <c r="T97" s="4"/>
      <c r="W97" s="12"/>
      <c r="AG97" s="3">
        <f t="shared" si="4"/>
        <v>0</v>
      </c>
      <c r="AH97" s="7">
        <f t="shared" si="5"/>
        <v>2750</v>
      </c>
    </row>
    <row r="98" spans="4:35" ht="15">
      <c r="D98" s="36" t="s">
        <v>113</v>
      </c>
      <c r="E98" s="16">
        <v>1093</v>
      </c>
      <c r="F98" s="16"/>
      <c r="G98" s="32"/>
      <c r="H98" s="12"/>
      <c r="I98" s="12">
        <f>8000+6000</f>
        <v>14000</v>
      </c>
      <c r="J98" s="3">
        <v>28010</v>
      </c>
      <c r="S98" s="28">
        <f t="shared" si="3"/>
        <v>42010</v>
      </c>
      <c r="T98" s="4"/>
      <c r="W98" s="12"/>
      <c r="X98" s="17">
        <f>8000+6000</f>
        <v>14000</v>
      </c>
      <c r="Y98" s="17">
        <v>28010</v>
      </c>
      <c r="AG98" s="3">
        <f t="shared" si="4"/>
        <v>42010</v>
      </c>
      <c r="AH98" s="7">
        <f t="shared" si="5"/>
        <v>0</v>
      </c>
      <c r="AI98" s="7"/>
    </row>
    <row r="99" spans="4:35" ht="15">
      <c r="D99" s="38" t="s">
        <v>114</v>
      </c>
      <c r="E99" s="16">
        <v>1094</v>
      </c>
      <c r="F99" s="16"/>
      <c r="G99" s="32"/>
      <c r="H99" s="12"/>
      <c r="I99" s="12"/>
      <c r="J99" s="17">
        <v>5000</v>
      </c>
      <c r="K99" s="3">
        <f>7570+6255</f>
        <v>13825</v>
      </c>
      <c r="S99" s="28">
        <f t="shared" si="3"/>
        <v>18825</v>
      </c>
      <c r="T99" s="4"/>
      <c r="W99" s="12"/>
      <c r="X99" s="3">
        <v>5000</v>
      </c>
      <c r="Y99" s="17">
        <v>7570</v>
      </c>
      <c r="AG99" s="3">
        <f t="shared" si="4"/>
        <v>12570</v>
      </c>
      <c r="AH99" s="7">
        <f t="shared" si="5"/>
        <v>6255</v>
      </c>
    </row>
    <row r="100" spans="4:35" ht="15">
      <c r="D100" s="38" t="s">
        <v>115</v>
      </c>
      <c r="E100" s="16">
        <v>1095</v>
      </c>
      <c r="F100" s="16"/>
      <c r="G100" s="32"/>
      <c r="H100" s="12"/>
      <c r="I100" s="12"/>
      <c r="J100" s="17">
        <v>8000</v>
      </c>
      <c r="S100" s="28">
        <f t="shared" si="3"/>
        <v>8000</v>
      </c>
      <c r="T100" s="4"/>
      <c r="W100" s="12"/>
      <c r="Y100" s="17">
        <v>8000</v>
      </c>
      <c r="AG100" s="3">
        <f t="shared" si="4"/>
        <v>8000</v>
      </c>
      <c r="AH100" s="7">
        <f t="shared" si="5"/>
        <v>0</v>
      </c>
    </row>
    <row r="101" spans="4:35" ht="15">
      <c r="D101" s="43" t="s">
        <v>116</v>
      </c>
      <c r="E101" s="16">
        <v>1096</v>
      </c>
      <c r="F101" s="16"/>
      <c r="G101" s="32"/>
      <c r="H101" s="12"/>
      <c r="I101" s="12"/>
      <c r="J101" s="17">
        <v>30844</v>
      </c>
      <c r="S101" s="28">
        <f t="shared" si="3"/>
        <v>30844</v>
      </c>
      <c r="T101" s="4"/>
      <c r="W101" s="12"/>
      <c r="Y101" s="17">
        <v>29314</v>
      </c>
      <c r="AG101" s="3">
        <f t="shared" si="4"/>
        <v>29314</v>
      </c>
      <c r="AH101" s="7">
        <f t="shared" si="5"/>
        <v>1530</v>
      </c>
    </row>
    <row r="102" spans="4:35" ht="15">
      <c r="D102" s="43" t="s">
        <v>117</v>
      </c>
      <c r="E102" s="16">
        <v>1097</v>
      </c>
      <c r="F102" s="16"/>
      <c r="G102" s="32"/>
      <c r="H102" s="12"/>
      <c r="I102" s="12"/>
      <c r="J102" s="17">
        <f>47759+7761</f>
        <v>55520</v>
      </c>
      <c r="S102" s="28">
        <f t="shared" si="3"/>
        <v>55520</v>
      </c>
      <c r="T102" s="4"/>
      <c r="W102" s="12"/>
      <c r="X102" s="17">
        <v>47759</v>
      </c>
      <c r="Y102" s="17">
        <v>7761</v>
      </c>
      <c r="AG102" s="3">
        <f t="shared" si="4"/>
        <v>55520</v>
      </c>
      <c r="AH102" s="7">
        <f t="shared" si="5"/>
        <v>0</v>
      </c>
    </row>
    <row r="103" spans="4:35" ht="15">
      <c r="D103" s="43" t="s">
        <v>118</v>
      </c>
      <c r="E103" s="16">
        <v>1098</v>
      </c>
      <c r="F103" s="16"/>
      <c r="G103" s="32"/>
      <c r="H103" s="12"/>
      <c r="I103" s="12"/>
      <c r="J103" s="17">
        <f>12751+49710</f>
        <v>62461</v>
      </c>
      <c r="S103" s="28">
        <f t="shared" si="3"/>
        <v>62461</v>
      </c>
      <c r="T103" s="4"/>
      <c r="W103" s="12"/>
      <c r="X103" s="17">
        <v>12751</v>
      </c>
      <c r="Y103" s="17">
        <v>49710</v>
      </c>
      <c r="AG103" s="3">
        <f t="shared" si="4"/>
        <v>62461</v>
      </c>
      <c r="AH103" s="7">
        <f t="shared" si="5"/>
        <v>0</v>
      </c>
    </row>
    <row r="104" spans="4:35" ht="15">
      <c r="D104" s="43" t="s">
        <v>119</v>
      </c>
      <c r="E104" s="16">
        <v>1099</v>
      </c>
      <c r="F104" s="16"/>
      <c r="G104" s="32"/>
      <c r="H104" s="12"/>
      <c r="I104" s="12"/>
      <c r="J104" s="17">
        <v>161086</v>
      </c>
      <c r="K104" s="3">
        <v>157599</v>
      </c>
      <c r="S104" s="28">
        <f t="shared" si="3"/>
        <v>318685</v>
      </c>
      <c r="T104" s="4"/>
      <c r="W104" s="12"/>
      <c r="X104" s="17">
        <f>J104</f>
        <v>161086</v>
      </c>
      <c r="Y104" s="17">
        <v>157599</v>
      </c>
      <c r="AG104" s="3">
        <f t="shared" si="4"/>
        <v>318685</v>
      </c>
      <c r="AH104" s="7">
        <f t="shared" si="5"/>
        <v>0</v>
      </c>
    </row>
    <row r="105" spans="4:35" ht="15">
      <c r="D105" s="43" t="s">
        <v>120</v>
      </c>
      <c r="E105" s="16">
        <v>1100</v>
      </c>
      <c r="F105" s="16"/>
      <c r="G105" s="32"/>
      <c r="H105" s="12"/>
      <c r="I105" s="12"/>
      <c r="J105" s="17">
        <f>3000+3000</f>
        <v>6000</v>
      </c>
      <c r="S105" s="28">
        <f t="shared" si="3"/>
        <v>6000</v>
      </c>
      <c r="T105" s="4"/>
      <c r="W105" s="12"/>
      <c r="AG105" s="3">
        <f t="shared" si="4"/>
        <v>0</v>
      </c>
      <c r="AH105" s="7">
        <f t="shared" si="5"/>
        <v>6000</v>
      </c>
    </row>
    <row r="106" spans="4:35" ht="15">
      <c r="D106" s="43" t="s">
        <v>121</v>
      </c>
      <c r="E106" s="16">
        <v>1101</v>
      </c>
      <c r="F106" s="16"/>
      <c r="G106" s="32"/>
      <c r="H106" s="12"/>
      <c r="I106" s="12"/>
      <c r="J106" s="17">
        <v>3000</v>
      </c>
      <c r="S106" s="28">
        <f t="shared" si="3"/>
        <v>3000</v>
      </c>
      <c r="T106" s="4"/>
      <c r="W106" s="12"/>
      <c r="Y106" s="17">
        <v>3000</v>
      </c>
      <c r="AG106" s="3">
        <f t="shared" si="4"/>
        <v>3000</v>
      </c>
      <c r="AH106" s="7">
        <f t="shared" si="5"/>
        <v>0</v>
      </c>
    </row>
    <row r="107" spans="4:35" ht="15">
      <c r="D107" s="43" t="s">
        <v>122</v>
      </c>
      <c r="E107" s="16">
        <v>1102</v>
      </c>
      <c r="F107" s="16"/>
      <c r="G107" s="32"/>
      <c r="H107" s="12"/>
      <c r="I107" s="12"/>
      <c r="J107" s="17">
        <v>44840</v>
      </c>
      <c r="S107" s="28">
        <f t="shared" si="3"/>
        <v>44840</v>
      </c>
      <c r="T107" s="4"/>
      <c r="W107" s="12"/>
      <c r="AG107" s="3">
        <f t="shared" si="4"/>
        <v>0</v>
      </c>
      <c r="AH107" s="7">
        <f t="shared" si="5"/>
        <v>44840</v>
      </c>
    </row>
    <row r="108" spans="4:35" ht="15">
      <c r="D108" s="43" t="s">
        <v>123</v>
      </c>
      <c r="E108" s="16">
        <v>1103</v>
      </c>
      <c r="F108" s="16"/>
      <c r="G108" s="32"/>
      <c r="H108" s="12"/>
      <c r="I108" s="12"/>
      <c r="J108" s="17">
        <v>211161</v>
      </c>
      <c r="S108" s="28">
        <f t="shared" si="3"/>
        <v>211161</v>
      </c>
      <c r="T108" s="4"/>
      <c r="W108" s="12"/>
      <c r="AG108" s="3">
        <f t="shared" si="4"/>
        <v>0</v>
      </c>
      <c r="AH108" s="7">
        <f t="shared" si="5"/>
        <v>211161</v>
      </c>
    </row>
    <row r="109" spans="4:35" ht="15">
      <c r="D109" s="43" t="s">
        <v>124</v>
      </c>
      <c r="E109" s="16">
        <v>1104</v>
      </c>
      <c r="F109" s="16"/>
      <c r="G109" s="32"/>
      <c r="H109" s="12"/>
      <c r="I109" s="12"/>
      <c r="J109" s="17">
        <v>41765</v>
      </c>
      <c r="S109" s="28">
        <f t="shared" si="3"/>
        <v>41765</v>
      </c>
      <c r="T109" s="4"/>
      <c r="W109" s="12"/>
      <c r="X109" s="3">
        <f>J109</f>
        <v>41765</v>
      </c>
      <c r="AG109" s="3">
        <f t="shared" si="4"/>
        <v>41765</v>
      </c>
      <c r="AH109" s="7">
        <f t="shared" si="5"/>
        <v>0</v>
      </c>
    </row>
    <row r="110" spans="4:35" ht="15">
      <c r="D110" s="43" t="s">
        <v>125</v>
      </c>
      <c r="E110" s="16">
        <v>1105</v>
      </c>
      <c r="F110" s="16"/>
      <c r="G110" s="32"/>
      <c r="H110" s="12"/>
      <c r="I110" s="12"/>
      <c r="J110" s="17">
        <f>3000+3000</f>
        <v>6000</v>
      </c>
      <c r="K110" s="17">
        <v>3000</v>
      </c>
      <c r="S110" s="28">
        <f t="shared" si="3"/>
        <v>9000</v>
      </c>
      <c r="T110" s="4"/>
      <c r="W110" s="12"/>
      <c r="X110" s="3">
        <v>3000</v>
      </c>
      <c r="Y110" s="17">
        <v>3000</v>
      </c>
      <c r="AG110" s="3">
        <f t="shared" si="4"/>
        <v>6000</v>
      </c>
      <c r="AH110" s="7">
        <f t="shared" si="5"/>
        <v>3000</v>
      </c>
    </row>
    <row r="111" spans="4:35" ht="15">
      <c r="D111" s="43" t="s">
        <v>126</v>
      </c>
      <c r="E111" s="16">
        <v>1106</v>
      </c>
      <c r="F111" s="16"/>
      <c r="G111" s="32"/>
      <c r="H111" s="12"/>
      <c r="I111" s="12"/>
      <c r="J111" s="17"/>
      <c r="K111" s="17">
        <v>9181</v>
      </c>
      <c r="S111" s="28">
        <f t="shared" si="3"/>
        <v>9181</v>
      </c>
      <c r="T111" s="4"/>
      <c r="W111" s="12"/>
      <c r="AG111" s="3">
        <f t="shared" si="4"/>
        <v>0</v>
      </c>
      <c r="AH111" s="7">
        <f t="shared" si="5"/>
        <v>9181</v>
      </c>
    </row>
    <row r="112" spans="4:35" ht="15">
      <c r="D112" s="43" t="s">
        <v>127</v>
      </c>
      <c r="E112" s="16">
        <v>1107</v>
      </c>
      <c r="F112" s="16"/>
      <c r="G112" s="32"/>
      <c r="H112" s="12"/>
      <c r="I112" s="12"/>
      <c r="J112" s="17"/>
      <c r="K112" s="17">
        <v>28007</v>
      </c>
      <c r="S112" s="28">
        <f t="shared" si="3"/>
        <v>28007</v>
      </c>
      <c r="T112" s="4"/>
      <c r="W112" s="12"/>
      <c r="Y112" s="17">
        <v>28007</v>
      </c>
      <c r="AG112" s="3">
        <f t="shared" si="4"/>
        <v>28007</v>
      </c>
      <c r="AH112" s="7">
        <f t="shared" si="5"/>
        <v>0</v>
      </c>
    </row>
    <row r="113" spans="4:34" ht="15">
      <c r="D113" s="43" t="s">
        <v>128</v>
      </c>
      <c r="E113" s="16">
        <v>1108</v>
      </c>
      <c r="F113" s="16"/>
      <c r="G113" s="32"/>
      <c r="H113" s="12"/>
      <c r="I113" s="12"/>
      <c r="J113" s="17"/>
      <c r="K113" s="17">
        <v>69055</v>
      </c>
      <c r="S113" s="28">
        <f t="shared" si="3"/>
        <v>69055</v>
      </c>
      <c r="T113" s="4"/>
      <c r="W113" s="12"/>
      <c r="AG113" s="3">
        <f t="shared" si="4"/>
        <v>0</v>
      </c>
      <c r="AH113" s="7">
        <f t="shared" si="5"/>
        <v>69055</v>
      </c>
    </row>
    <row r="114" spans="4:34" ht="15">
      <c r="D114" s="43" t="s">
        <v>129</v>
      </c>
      <c r="E114" s="16">
        <v>1109</v>
      </c>
      <c r="F114" s="16"/>
      <c r="G114" s="32"/>
      <c r="H114" s="12"/>
      <c r="I114" s="12"/>
      <c r="J114" s="17">
        <v>3000</v>
      </c>
      <c r="K114" s="17">
        <v>124832</v>
      </c>
      <c r="S114" s="28">
        <f t="shared" si="3"/>
        <v>127832</v>
      </c>
      <c r="T114" s="4"/>
      <c r="W114" s="12"/>
      <c r="AG114" s="3">
        <f t="shared" si="4"/>
        <v>0</v>
      </c>
      <c r="AH114" s="7">
        <f t="shared" si="5"/>
        <v>127832</v>
      </c>
    </row>
    <row r="115" spans="4:34" ht="15">
      <c r="D115" s="43" t="s">
        <v>130</v>
      </c>
      <c r="E115" s="16">
        <v>1110</v>
      </c>
      <c r="F115" s="16"/>
      <c r="G115" s="32"/>
      <c r="H115" s="12"/>
      <c r="I115" s="12"/>
      <c r="J115" s="17"/>
      <c r="K115" s="3">
        <v>2000</v>
      </c>
      <c r="S115" s="28">
        <f t="shared" si="3"/>
        <v>2000</v>
      </c>
      <c r="T115" s="4"/>
      <c r="W115" s="12"/>
      <c r="AG115" s="3">
        <f t="shared" si="4"/>
        <v>0</v>
      </c>
      <c r="AH115" s="7">
        <f t="shared" si="5"/>
        <v>2000</v>
      </c>
    </row>
    <row r="116" spans="4:34" ht="15">
      <c r="D116" s="43" t="s">
        <v>131</v>
      </c>
      <c r="E116" s="16">
        <v>1111</v>
      </c>
      <c r="F116" s="16"/>
      <c r="G116" s="32"/>
      <c r="H116" s="12"/>
      <c r="I116" s="12"/>
      <c r="J116" s="17"/>
      <c r="K116" s="17">
        <v>4000</v>
      </c>
      <c r="L116" s="3">
        <v>4000</v>
      </c>
      <c r="S116" s="28">
        <f t="shared" si="3"/>
        <v>8000</v>
      </c>
      <c r="T116" s="4"/>
      <c r="W116" s="12"/>
      <c r="AG116" s="3">
        <f t="shared" si="4"/>
        <v>0</v>
      </c>
      <c r="AH116" s="7">
        <f t="shared" si="5"/>
        <v>8000</v>
      </c>
    </row>
    <row r="117" spans="4:34" ht="15">
      <c r="D117" s="43" t="s">
        <v>132</v>
      </c>
      <c r="E117" s="16">
        <v>1112</v>
      </c>
      <c r="F117" s="16"/>
      <c r="G117" s="32"/>
      <c r="H117" s="12"/>
      <c r="I117" s="12"/>
      <c r="J117" s="17"/>
      <c r="K117" s="17">
        <v>75770</v>
      </c>
      <c r="S117" s="28">
        <f t="shared" si="3"/>
        <v>75770</v>
      </c>
      <c r="T117" s="4"/>
      <c r="W117" s="12"/>
      <c r="AG117" s="3">
        <f t="shared" si="4"/>
        <v>0</v>
      </c>
      <c r="AH117" s="7">
        <f t="shared" si="5"/>
        <v>75770</v>
      </c>
    </row>
    <row r="118" spans="4:34" ht="15">
      <c r="D118" s="43" t="s">
        <v>133</v>
      </c>
      <c r="E118" s="16">
        <v>1113</v>
      </c>
      <c r="F118" s="16"/>
      <c r="G118" s="32"/>
      <c r="H118" s="12"/>
      <c r="I118" s="12"/>
      <c r="J118" s="17"/>
      <c r="K118" s="17">
        <f>8000+8000</f>
        <v>16000</v>
      </c>
      <c r="S118" s="28">
        <f t="shared" si="3"/>
        <v>16000</v>
      </c>
      <c r="T118" s="4"/>
      <c r="W118" s="12"/>
      <c r="AG118" s="3">
        <f t="shared" si="4"/>
        <v>0</v>
      </c>
      <c r="AH118" s="7">
        <f t="shared" si="5"/>
        <v>16000</v>
      </c>
    </row>
    <row r="119" spans="4:34" ht="15">
      <c r="D119" s="43" t="s">
        <v>134</v>
      </c>
      <c r="E119" s="16">
        <v>1114</v>
      </c>
      <c r="F119" s="16"/>
      <c r="G119" s="32"/>
      <c r="H119" s="12"/>
      <c r="I119" s="12"/>
      <c r="J119" s="17"/>
      <c r="K119" s="3">
        <v>28007</v>
      </c>
      <c r="S119" s="28">
        <f t="shared" si="3"/>
        <v>28007</v>
      </c>
      <c r="T119" s="4"/>
      <c r="W119" s="12"/>
      <c r="Y119" s="17">
        <v>28007</v>
      </c>
      <c r="AG119" s="3">
        <f t="shared" si="4"/>
        <v>28007</v>
      </c>
      <c r="AH119" s="7">
        <f t="shared" si="5"/>
        <v>0</v>
      </c>
    </row>
    <row r="120" spans="4:34" ht="15">
      <c r="D120" s="43" t="s">
        <v>135</v>
      </c>
      <c r="E120" s="16">
        <v>1115</v>
      </c>
      <c r="F120" s="16"/>
      <c r="G120" s="32"/>
      <c r="H120" s="12"/>
      <c r="I120" s="12"/>
      <c r="J120" s="17"/>
      <c r="K120" s="3">
        <v>14164</v>
      </c>
      <c r="S120" s="28">
        <f t="shared" si="3"/>
        <v>14164</v>
      </c>
      <c r="T120" s="4"/>
      <c r="W120" s="12"/>
      <c r="Y120" s="17">
        <v>14164</v>
      </c>
      <c r="AG120" s="3">
        <f t="shared" si="4"/>
        <v>14164</v>
      </c>
      <c r="AH120" s="7">
        <f t="shared" si="5"/>
        <v>0</v>
      </c>
    </row>
    <row r="121" spans="4:34" ht="15">
      <c r="D121" s="43" t="s">
        <v>136</v>
      </c>
      <c r="E121" s="16">
        <v>1116</v>
      </c>
      <c r="F121" s="16"/>
      <c r="G121" s="32"/>
      <c r="H121" s="12"/>
      <c r="I121" s="12"/>
      <c r="J121" s="17">
        <v>62072</v>
      </c>
      <c r="K121" s="3">
        <v>112031</v>
      </c>
      <c r="S121" s="28">
        <f t="shared" si="3"/>
        <v>174103</v>
      </c>
      <c r="T121" s="4"/>
      <c r="W121" s="12"/>
      <c r="Y121" s="17">
        <v>62072</v>
      </c>
      <c r="AG121" s="3">
        <f t="shared" si="4"/>
        <v>62072</v>
      </c>
      <c r="AH121" s="7">
        <f t="shared" si="5"/>
        <v>112031</v>
      </c>
    </row>
    <row r="122" spans="4:34" ht="15">
      <c r="D122" s="43" t="s">
        <v>137</v>
      </c>
      <c r="E122" s="16">
        <v>1117</v>
      </c>
      <c r="F122" s="16"/>
      <c r="G122" s="32"/>
      <c r="H122" s="12"/>
      <c r="I122" s="12"/>
      <c r="J122" s="17"/>
      <c r="K122" s="3">
        <v>35275</v>
      </c>
      <c r="S122" s="28">
        <f t="shared" si="3"/>
        <v>35275</v>
      </c>
      <c r="T122" s="4"/>
      <c r="W122" s="12"/>
      <c r="Y122" s="17">
        <v>35275</v>
      </c>
      <c r="AG122" s="3">
        <f t="shared" si="4"/>
        <v>35275</v>
      </c>
      <c r="AH122" s="7">
        <f t="shared" si="5"/>
        <v>0</v>
      </c>
    </row>
    <row r="123" spans="4:34" ht="15">
      <c r="D123" s="43" t="s">
        <v>138</v>
      </c>
      <c r="E123" s="2">
        <v>1118</v>
      </c>
      <c r="F123" s="16"/>
      <c r="G123" s="32"/>
      <c r="H123" s="12"/>
      <c r="I123" s="12"/>
      <c r="J123" s="17"/>
      <c r="K123" s="3">
        <v>58494</v>
      </c>
      <c r="S123" s="28">
        <f t="shared" si="3"/>
        <v>58494</v>
      </c>
      <c r="T123" s="4"/>
      <c r="W123" s="12"/>
      <c r="AG123" s="3">
        <f t="shared" si="4"/>
        <v>0</v>
      </c>
      <c r="AH123" s="7">
        <f t="shared" si="5"/>
        <v>58494</v>
      </c>
    </row>
    <row r="124" spans="4:34" ht="15">
      <c r="D124" s="43" t="s">
        <v>139</v>
      </c>
      <c r="E124" s="2">
        <v>1119</v>
      </c>
      <c r="F124" s="16"/>
      <c r="G124" s="32"/>
      <c r="H124" s="12"/>
      <c r="I124" s="12"/>
      <c r="J124" s="17"/>
      <c r="K124" s="3">
        <v>20116</v>
      </c>
      <c r="S124" s="28">
        <f t="shared" si="3"/>
        <v>20116</v>
      </c>
      <c r="T124" s="4"/>
      <c r="W124" s="12"/>
      <c r="AG124" s="3">
        <f t="shared" si="4"/>
        <v>0</v>
      </c>
      <c r="AH124" s="7">
        <f t="shared" si="5"/>
        <v>20116</v>
      </c>
    </row>
    <row r="125" spans="4:34" ht="15">
      <c r="D125" s="43" t="s">
        <v>140</v>
      </c>
      <c r="E125" s="2">
        <v>1120</v>
      </c>
      <c r="F125" s="16"/>
      <c r="G125" s="32"/>
      <c r="H125" s="12"/>
      <c r="I125" s="12"/>
      <c r="J125" s="17"/>
      <c r="K125" s="3">
        <v>22471</v>
      </c>
      <c r="S125" s="28">
        <f t="shared" si="3"/>
        <v>22471</v>
      </c>
      <c r="T125" s="4"/>
      <c r="W125" s="12"/>
      <c r="Z125" s="3">
        <v>22471</v>
      </c>
      <c r="AG125" s="3">
        <f t="shared" si="4"/>
        <v>22471</v>
      </c>
      <c r="AH125" s="7">
        <f t="shared" si="5"/>
        <v>0</v>
      </c>
    </row>
    <row r="126" spans="4:34" ht="15">
      <c r="D126" s="43" t="s">
        <v>141</v>
      </c>
      <c r="E126" s="2">
        <v>1121</v>
      </c>
      <c r="F126" s="16"/>
      <c r="G126" s="32"/>
      <c r="H126" s="12"/>
      <c r="I126" s="12"/>
      <c r="J126" s="17"/>
      <c r="K126" s="17">
        <v>41669</v>
      </c>
      <c r="S126" s="28">
        <f t="shared" si="3"/>
        <v>41669</v>
      </c>
      <c r="T126" s="4"/>
      <c r="W126" s="12"/>
      <c r="Y126" s="17">
        <f>K126</f>
        <v>41669</v>
      </c>
      <c r="AG126" s="3">
        <f t="shared" si="4"/>
        <v>41669</v>
      </c>
      <c r="AH126" s="7">
        <f t="shared" si="5"/>
        <v>0</v>
      </c>
    </row>
    <row r="127" spans="4:34" ht="15">
      <c r="D127" s="43" t="s">
        <v>142</v>
      </c>
      <c r="E127" s="2">
        <v>1122</v>
      </c>
      <c r="F127" s="16"/>
      <c r="G127" s="32"/>
      <c r="H127" s="12"/>
      <c r="I127" s="12"/>
      <c r="J127" s="17"/>
      <c r="L127" s="3">
        <v>3000</v>
      </c>
      <c r="S127" s="28">
        <f t="shared" si="3"/>
        <v>3000</v>
      </c>
      <c r="T127" s="4"/>
      <c r="W127" s="12"/>
      <c r="AG127" s="3">
        <f t="shared" si="4"/>
        <v>0</v>
      </c>
      <c r="AH127" s="7">
        <f t="shared" si="5"/>
        <v>3000</v>
      </c>
    </row>
    <row r="128" spans="4:34" ht="15">
      <c r="D128" s="43" t="s">
        <v>143</v>
      </c>
      <c r="E128" s="2">
        <v>1123</v>
      </c>
      <c r="F128" s="16"/>
      <c r="G128" s="32"/>
      <c r="H128" s="12"/>
      <c r="I128" s="12"/>
      <c r="J128" s="17"/>
      <c r="L128" s="17">
        <v>152154</v>
      </c>
      <c r="S128" s="28">
        <f t="shared" si="3"/>
        <v>152154</v>
      </c>
      <c r="T128" s="4"/>
      <c r="W128" s="12"/>
      <c r="AG128" s="3">
        <f t="shared" si="4"/>
        <v>0</v>
      </c>
      <c r="AH128" s="7">
        <f t="shared" si="5"/>
        <v>152154</v>
      </c>
    </row>
    <row r="129" spans="1:36" ht="15">
      <c r="D129" s="43" t="s">
        <v>144</v>
      </c>
      <c r="E129" s="2">
        <v>1124</v>
      </c>
      <c r="F129" s="16"/>
      <c r="G129" s="32"/>
      <c r="H129" s="12"/>
      <c r="I129" s="12"/>
      <c r="J129" s="17"/>
      <c r="L129" s="17">
        <v>46918</v>
      </c>
      <c r="S129" s="28">
        <f t="shared" si="3"/>
        <v>46918</v>
      </c>
      <c r="T129" s="4"/>
      <c r="W129" s="12"/>
      <c r="AG129" s="3">
        <f t="shared" si="4"/>
        <v>0</v>
      </c>
      <c r="AH129" s="7">
        <f t="shared" si="5"/>
        <v>46918</v>
      </c>
    </row>
    <row r="130" spans="1:36" ht="15">
      <c r="D130" s="43" t="s">
        <v>145</v>
      </c>
      <c r="E130" s="2">
        <v>1125</v>
      </c>
      <c r="F130" s="16"/>
      <c r="G130" s="32"/>
      <c r="H130" s="12"/>
      <c r="I130" s="12"/>
      <c r="J130" s="17"/>
      <c r="L130" s="17">
        <v>13000</v>
      </c>
      <c r="S130" s="28">
        <f t="shared" si="3"/>
        <v>13000</v>
      </c>
      <c r="T130" s="4"/>
      <c r="W130" s="12"/>
      <c r="AG130" s="3">
        <f t="shared" si="4"/>
        <v>0</v>
      </c>
      <c r="AH130" s="7">
        <f t="shared" si="5"/>
        <v>13000</v>
      </c>
    </row>
    <row r="131" spans="1:36" ht="15">
      <c r="D131" s="43" t="s">
        <v>146</v>
      </c>
      <c r="E131" s="2">
        <v>1126</v>
      </c>
      <c r="F131" s="16"/>
      <c r="G131" s="32"/>
      <c r="H131" s="12"/>
      <c r="I131" s="12"/>
      <c r="J131" s="17">
        <v>7000</v>
      </c>
      <c r="S131" s="28">
        <f t="shared" si="3"/>
        <v>7000</v>
      </c>
      <c r="T131" s="4"/>
      <c r="W131" s="12"/>
      <c r="Y131" s="17">
        <v>7000</v>
      </c>
      <c r="AG131" s="3">
        <f t="shared" si="4"/>
        <v>7000</v>
      </c>
      <c r="AH131" s="7">
        <f t="shared" si="5"/>
        <v>0</v>
      </c>
    </row>
    <row r="132" spans="1:36" ht="15">
      <c r="D132" s="43" t="s">
        <v>147</v>
      </c>
      <c r="E132" s="2">
        <v>1127</v>
      </c>
      <c r="F132" s="16"/>
      <c r="G132" s="32"/>
      <c r="H132" s="12"/>
      <c r="I132" s="12"/>
      <c r="J132" s="17">
        <v>11000</v>
      </c>
      <c r="S132" s="28">
        <f t="shared" si="3"/>
        <v>11000</v>
      </c>
      <c r="T132" s="4"/>
      <c r="W132" s="12"/>
      <c r="Y132" s="17">
        <v>11000</v>
      </c>
      <c r="AG132" s="3">
        <f t="shared" si="4"/>
        <v>11000</v>
      </c>
      <c r="AH132" s="7">
        <f t="shared" si="5"/>
        <v>0</v>
      </c>
    </row>
    <row r="133" spans="1:36" ht="15">
      <c r="D133" s="43" t="s">
        <v>148</v>
      </c>
      <c r="E133" s="2">
        <v>1128</v>
      </c>
      <c r="F133" s="16"/>
      <c r="G133" s="32"/>
      <c r="H133" s="12"/>
      <c r="I133" s="12"/>
      <c r="J133" s="17">
        <v>17607</v>
      </c>
      <c r="S133" s="28">
        <f t="shared" si="3"/>
        <v>17607</v>
      </c>
      <c r="T133" s="4"/>
      <c r="W133" s="12"/>
      <c r="Y133" s="17">
        <v>17607</v>
      </c>
      <c r="AG133" s="3">
        <f t="shared" si="4"/>
        <v>17607</v>
      </c>
      <c r="AH133" s="7">
        <f t="shared" si="5"/>
        <v>0</v>
      </c>
    </row>
    <row r="134" spans="1:36" ht="15">
      <c r="D134" s="43" t="s">
        <v>149</v>
      </c>
      <c r="E134" s="2">
        <v>1129</v>
      </c>
      <c r="F134" s="16"/>
      <c r="G134" s="32"/>
      <c r="H134" s="12"/>
      <c r="I134" s="12"/>
      <c r="J134" s="17">
        <v>92875</v>
      </c>
      <c r="S134" s="28">
        <f t="shared" ref="S134:S137" si="6">SUM(G134:R134)</f>
        <v>92875</v>
      </c>
      <c r="T134" s="4"/>
      <c r="W134" s="12"/>
      <c r="Y134" s="17">
        <v>92875</v>
      </c>
      <c r="AG134" s="3">
        <f t="shared" ref="AG134:AG137" si="7">SUM(U134:AF134)</f>
        <v>92875</v>
      </c>
      <c r="AH134" s="7">
        <f t="shared" ref="AH134:AH137" si="8">+S134-AG134</f>
        <v>0</v>
      </c>
    </row>
    <row r="135" spans="1:36" ht="15">
      <c r="D135" s="43" t="s">
        <v>150</v>
      </c>
      <c r="E135" s="2">
        <v>1130</v>
      </c>
      <c r="F135" s="16"/>
      <c r="G135" s="32"/>
      <c r="H135" s="12"/>
      <c r="I135" s="12"/>
      <c r="J135" s="17">
        <v>84029</v>
      </c>
      <c r="S135" s="28">
        <f t="shared" si="6"/>
        <v>84029</v>
      </c>
      <c r="T135" s="4"/>
      <c r="W135" s="12"/>
      <c r="Y135" s="17">
        <v>84029</v>
      </c>
      <c r="AG135" s="3">
        <f t="shared" si="7"/>
        <v>84029</v>
      </c>
      <c r="AH135" s="7">
        <f t="shared" si="8"/>
        <v>0</v>
      </c>
    </row>
    <row r="136" spans="1:36" ht="15">
      <c r="D136" s="43" t="s">
        <v>151</v>
      </c>
      <c r="E136" s="2">
        <v>1131</v>
      </c>
      <c r="F136" s="16"/>
      <c r="G136" s="32"/>
      <c r="H136" s="12"/>
      <c r="I136" s="12"/>
      <c r="J136" s="17">
        <v>72825</v>
      </c>
      <c r="S136" s="28">
        <f>SUM(F136:R136)</f>
        <v>72825</v>
      </c>
      <c r="T136" s="4"/>
      <c r="W136" s="12"/>
      <c r="Z136" s="3">
        <f>J136</f>
        <v>72825</v>
      </c>
      <c r="AG136" s="3">
        <f t="shared" si="7"/>
        <v>72825</v>
      </c>
      <c r="AH136" s="7">
        <f t="shared" si="8"/>
        <v>0</v>
      </c>
    </row>
    <row r="137" spans="1:36" ht="15">
      <c r="D137" s="43" t="s">
        <v>152</v>
      </c>
      <c r="E137" s="2">
        <v>1132</v>
      </c>
      <c r="F137" s="16"/>
      <c r="G137" s="32"/>
      <c r="H137" s="12"/>
      <c r="I137" s="12"/>
      <c r="J137" s="17"/>
      <c r="L137" s="3">
        <v>10000</v>
      </c>
      <c r="S137" s="28">
        <f t="shared" si="6"/>
        <v>10000</v>
      </c>
      <c r="T137" s="4"/>
      <c r="W137" s="12"/>
      <c r="AG137" s="3">
        <f t="shared" si="7"/>
        <v>0</v>
      </c>
      <c r="AH137" s="7">
        <f t="shared" si="8"/>
        <v>10000</v>
      </c>
    </row>
    <row r="138" spans="1:36" ht="15">
      <c r="D138" s="41" t="s">
        <v>19</v>
      </c>
      <c r="E138" s="11"/>
      <c r="F138" s="11"/>
      <c r="G138" s="9">
        <f>SUM(G6:G136)</f>
        <v>637201</v>
      </c>
      <c r="H138" s="9">
        <f>SUM(H6:H136)</f>
        <v>2637644</v>
      </c>
      <c r="I138" s="40">
        <f>SUM(I6:I136)</f>
        <v>2132225</v>
      </c>
      <c r="J138" s="9">
        <f>SUM(J6:J136)</f>
        <v>3070406</v>
      </c>
      <c r="K138" s="9">
        <f>SUM(K6:K136)</f>
        <v>2107969</v>
      </c>
      <c r="L138" s="17">
        <f>SUM(L6:L137)</f>
        <v>948485</v>
      </c>
      <c r="M138" s="24">
        <f t="shared" ref="M138:R138" si="9">SUM(M1:M61)</f>
        <v>41213</v>
      </c>
      <c r="N138" s="24">
        <f t="shared" si="9"/>
        <v>41243</v>
      </c>
      <c r="O138" s="17">
        <f t="shared" si="9"/>
        <v>41274</v>
      </c>
      <c r="P138" s="17">
        <f t="shared" si="9"/>
        <v>41305</v>
      </c>
      <c r="Q138" s="17">
        <f t="shared" si="9"/>
        <v>41333</v>
      </c>
      <c r="R138" s="17">
        <f t="shared" si="9"/>
        <v>41364</v>
      </c>
      <c r="S138" s="9">
        <f>SUM(G138:L138)</f>
        <v>11533930</v>
      </c>
      <c r="T138" s="17">
        <f>SUM(T1:T61)</f>
        <v>0</v>
      </c>
      <c r="U138" s="17">
        <f>SUM(U6:U136)</f>
        <v>35899</v>
      </c>
      <c r="V138" s="17">
        <f>SUM(V6:V136)</f>
        <v>1090020</v>
      </c>
      <c r="W138" s="13">
        <f>SUM(W6:W136)</f>
        <v>1725292</v>
      </c>
      <c r="X138" s="17">
        <f>SUM(X6:X136)</f>
        <v>1856108</v>
      </c>
      <c r="Y138" s="17">
        <f>SUM(Y6:Y136)</f>
        <v>2351467</v>
      </c>
      <c r="Z138" s="17">
        <f>SUM(Z1:Z136)</f>
        <v>171954</v>
      </c>
      <c r="AA138" s="17">
        <f t="shared" ref="AA138:AF138" si="10">SUM(AA1:AA61)</f>
        <v>41213</v>
      </c>
      <c r="AB138" s="17">
        <f t="shared" si="10"/>
        <v>41243</v>
      </c>
      <c r="AC138" s="17">
        <f t="shared" si="10"/>
        <v>41274</v>
      </c>
      <c r="AD138" s="17">
        <f t="shared" si="10"/>
        <v>41305</v>
      </c>
      <c r="AE138" s="17">
        <f t="shared" si="10"/>
        <v>41333</v>
      </c>
      <c r="AF138" s="17">
        <f t="shared" si="10"/>
        <v>41364</v>
      </c>
      <c r="AG138" s="17">
        <f>SUM(U138:AF138)</f>
        <v>7478472</v>
      </c>
      <c r="AH138" s="9">
        <f>+S138-AG138</f>
        <v>4055458</v>
      </c>
    </row>
    <row r="139" spans="1:36">
      <c r="U139" s="7"/>
      <c r="V139" s="7"/>
      <c r="W139" s="7"/>
      <c r="X139" s="7"/>
      <c r="AH139" s="22"/>
    </row>
    <row r="140" spans="1:36">
      <c r="I140" s="7"/>
      <c r="J140" s="7"/>
    </row>
    <row r="141" spans="1:36">
      <c r="X141" s="7"/>
    </row>
    <row r="142" spans="1:36" ht="15.75">
      <c r="D142" s="45" t="s">
        <v>154</v>
      </c>
    </row>
    <row r="143" spans="1:36" ht="15">
      <c r="A143" s="3" t="s">
        <v>15</v>
      </c>
      <c r="C143" s="3" t="s">
        <v>11</v>
      </c>
      <c r="D143" s="38" t="s">
        <v>22</v>
      </c>
      <c r="E143" s="2">
        <v>1001</v>
      </c>
      <c r="F143" s="16"/>
      <c r="G143" s="40">
        <v>300</v>
      </c>
      <c r="H143" s="13">
        <v>4000</v>
      </c>
      <c r="I143" s="3">
        <v>100</v>
      </c>
      <c r="S143" s="28">
        <v>4400</v>
      </c>
      <c r="T143" s="4"/>
      <c r="V143" s="3">
        <v>300</v>
      </c>
      <c r="W143" s="13">
        <v>4000</v>
      </c>
      <c r="AG143" s="3">
        <v>4000</v>
      </c>
      <c r="AH143" s="7">
        <v>400</v>
      </c>
      <c r="AJ143" s="7"/>
    </row>
    <row r="144" spans="1:36" ht="15">
      <c r="A144" s="3" t="s">
        <v>15</v>
      </c>
      <c r="C144" s="3" t="s">
        <v>11</v>
      </c>
      <c r="D144" s="15" t="s">
        <v>23</v>
      </c>
      <c r="E144" s="16">
        <v>1002</v>
      </c>
      <c r="F144" s="15"/>
      <c r="G144" s="40">
        <v>200</v>
      </c>
      <c r="H144" s="13">
        <v>2500</v>
      </c>
      <c r="I144" s="32"/>
      <c r="S144" s="28">
        <v>2700</v>
      </c>
      <c r="T144" s="4"/>
      <c r="V144" s="3">
        <v>216</v>
      </c>
      <c r="W144" s="12"/>
      <c r="X144" s="3">
        <v>2500</v>
      </c>
      <c r="AA144" s="23"/>
      <c r="AB144" s="30"/>
      <c r="AC144" s="23"/>
      <c r="AG144" s="3">
        <v>2716</v>
      </c>
      <c r="AH144" s="7">
        <v>-16</v>
      </c>
    </row>
    <row r="145" spans="1:35" ht="15">
      <c r="A145" s="3" t="s">
        <v>15</v>
      </c>
      <c r="C145" s="3" t="s">
        <v>11</v>
      </c>
      <c r="D145" s="36" t="s">
        <v>24</v>
      </c>
      <c r="E145" s="2">
        <v>1003</v>
      </c>
      <c r="F145" s="16"/>
      <c r="G145" s="40">
        <v>4000</v>
      </c>
      <c r="H145" s="12"/>
      <c r="I145" s="12"/>
      <c r="S145" s="28">
        <v>4000</v>
      </c>
      <c r="T145" s="4"/>
      <c r="W145" s="12"/>
      <c r="Y145" s="17">
        <v>4000</v>
      </c>
      <c r="AG145" s="3">
        <v>4000</v>
      </c>
      <c r="AH145" s="7">
        <v>0</v>
      </c>
      <c r="AI145" s="7"/>
    </row>
    <row r="146" spans="1:35" ht="15">
      <c r="A146" s="3" t="s">
        <v>15</v>
      </c>
      <c r="C146" s="3" t="s">
        <v>11</v>
      </c>
      <c r="D146" s="15" t="s">
        <v>25</v>
      </c>
      <c r="E146" s="16">
        <v>1004</v>
      </c>
      <c r="F146" s="15"/>
      <c r="G146" s="40">
        <v>1305</v>
      </c>
      <c r="H146" s="40">
        <v>25100</v>
      </c>
      <c r="I146" s="3">
        <v>3400</v>
      </c>
      <c r="S146" s="28">
        <v>29805</v>
      </c>
      <c r="T146" s="4"/>
      <c r="V146" s="3">
        <v>25305</v>
      </c>
      <c r="W146" s="13">
        <v>1602</v>
      </c>
      <c r="X146" s="17">
        <v>400</v>
      </c>
      <c r="AA146" s="23"/>
      <c r="AB146" s="30"/>
      <c r="AC146" s="23"/>
      <c r="AG146" s="3">
        <v>29807</v>
      </c>
      <c r="AH146" s="7">
        <v>-2</v>
      </c>
      <c r="AI146" s="7"/>
    </row>
    <row r="147" spans="1:35" ht="15">
      <c r="A147" s="3" t="s">
        <v>15</v>
      </c>
      <c r="C147" s="3" t="s">
        <v>11</v>
      </c>
      <c r="D147" s="15" t="s">
        <v>26</v>
      </c>
      <c r="E147" s="16">
        <v>1005</v>
      </c>
      <c r="F147" s="15">
        <v>340</v>
      </c>
      <c r="G147" s="40">
        <v>90</v>
      </c>
      <c r="H147" s="13">
        <v>3000</v>
      </c>
      <c r="I147" s="32"/>
      <c r="S147" s="28">
        <v>3090</v>
      </c>
      <c r="T147" s="4"/>
      <c r="U147" s="17">
        <v>340</v>
      </c>
      <c r="W147" s="13">
        <v>1090</v>
      </c>
      <c r="AA147" s="23"/>
      <c r="AB147" s="30"/>
      <c r="AC147" s="23"/>
      <c r="AG147" s="3">
        <v>1430</v>
      </c>
      <c r="AH147" s="7">
        <v>1660</v>
      </c>
    </row>
    <row r="148" spans="1:35">
      <c r="D148" s="3" t="s">
        <v>27</v>
      </c>
      <c r="E148" s="3">
        <v>1006</v>
      </c>
    </row>
    <row r="149" spans="1:35">
      <c r="D149" s="17" t="s">
        <v>20</v>
      </c>
      <c r="G149" s="7">
        <f t="shared" ref="G149:L149" si="11">SUM(G143:G148)</f>
        <v>5895</v>
      </c>
      <c r="H149" s="7">
        <v>36069</v>
      </c>
      <c r="I149" s="7">
        <f t="shared" si="11"/>
        <v>3500</v>
      </c>
      <c r="J149" s="7">
        <f t="shared" si="11"/>
        <v>0</v>
      </c>
      <c r="K149" s="7">
        <f t="shared" si="11"/>
        <v>0</v>
      </c>
      <c r="L149" s="7">
        <f t="shared" si="11"/>
        <v>0</v>
      </c>
      <c r="M149" s="7">
        <f t="shared" ref="M149" si="12">SUM(M143:M148)</f>
        <v>0</v>
      </c>
      <c r="N149" s="7">
        <f t="shared" ref="N149" si="13">SUM(N143:N148)</f>
        <v>0</v>
      </c>
      <c r="O149" s="7">
        <f t="shared" ref="O149" si="14">SUM(O143:O148)</f>
        <v>0</v>
      </c>
      <c r="P149" s="7">
        <f t="shared" ref="P149" si="15">SUM(P143:P148)</f>
        <v>0</v>
      </c>
      <c r="Q149" s="7">
        <f t="shared" ref="Q149" si="16">SUM(Q143:Q148)</f>
        <v>0</v>
      </c>
      <c r="R149" s="7">
        <f t="shared" ref="R149" si="17">SUM(R143:R148)</f>
        <v>0</v>
      </c>
      <c r="S149" s="7">
        <f t="shared" ref="S149" si="18">SUM(S143:S148)</f>
        <v>43995</v>
      </c>
      <c r="U149" s="3">
        <f t="shared" ref="U149:Z149" si="19">SUM(U143:U148)</f>
        <v>340</v>
      </c>
      <c r="V149" s="17">
        <f t="shared" si="19"/>
        <v>25821</v>
      </c>
      <c r="W149" s="17">
        <f t="shared" si="19"/>
        <v>6692</v>
      </c>
      <c r="X149" s="17">
        <f t="shared" si="19"/>
        <v>2900</v>
      </c>
      <c r="Y149" s="17">
        <f t="shared" si="19"/>
        <v>4000</v>
      </c>
      <c r="Z149" s="17">
        <f t="shared" si="19"/>
        <v>0</v>
      </c>
      <c r="AA149" s="17">
        <f t="shared" ref="AA149" si="20">SUM(AA143:AA148)</f>
        <v>0</v>
      </c>
      <c r="AB149" s="17">
        <f t="shared" ref="AB149" si="21">SUM(AB143:AB148)</f>
        <v>0</v>
      </c>
      <c r="AC149" s="17">
        <f t="shared" ref="AC149" si="22">SUM(AC143:AC148)</f>
        <v>0</v>
      </c>
      <c r="AD149" s="17">
        <f t="shared" ref="AD149" si="23">SUM(AD143:AD148)</f>
        <v>0</v>
      </c>
      <c r="AE149" s="17">
        <f t="shared" ref="AE149" si="24">SUM(AE143:AE148)</f>
        <v>0</v>
      </c>
      <c r="AF149" s="17">
        <f t="shared" ref="AF149" si="25">SUM(AF143:AF148)</f>
        <v>0</v>
      </c>
      <c r="AG149" s="17">
        <f t="shared" ref="AG149" si="26">SUM(AG143:AG148)</f>
        <v>41953</v>
      </c>
      <c r="AH149" s="17">
        <f t="shared" ref="AH149" si="27">SUM(AH143:AH148)</f>
        <v>2042</v>
      </c>
    </row>
    <row r="152" spans="1:35">
      <c r="D152" s="17" t="s">
        <v>18</v>
      </c>
      <c r="G152" s="9">
        <f>G138+G149</f>
        <v>643096</v>
      </c>
      <c r="H152" s="9">
        <f>H138+H149</f>
        <v>2673713</v>
      </c>
      <c r="I152" s="9">
        <f>I138+I149</f>
        <v>2135725</v>
      </c>
      <c r="J152" s="9">
        <f>J138+J149</f>
        <v>3070406</v>
      </c>
      <c r="K152" s="9">
        <f t="shared" ref="K152:S152" si="28">K138+K149</f>
        <v>2107969</v>
      </c>
      <c r="L152" s="9">
        <f t="shared" si="28"/>
        <v>948485</v>
      </c>
      <c r="M152" s="9">
        <f t="shared" si="28"/>
        <v>41213</v>
      </c>
      <c r="N152" s="9">
        <f t="shared" si="28"/>
        <v>41243</v>
      </c>
      <c r="O152" s="9">
        <f t="shared" si="28"/>
        <v>41274</v>
      </c>
      <c r="P152" s="9">
        <f t="shared" si="28"/>
        <v>41305</v>
      </c>
      <c r="Q152" s="9">
        <f t="shared" si="28"/>
        <v>41333</v>
      </c>
      <c r="R152" s="9">
        <f t="shared" si="28"/>
        <v>41364</v>
      </c>
      <c r="S152" s="9">
        <f t="shared" si="28"/>
        <v>11577925</v>
      </c>
      <c r="U152" s="17">
        <f t="shared" ref="U152:AH152" si="29">U138+U149</f>
        <v>36239</v>
      </c>
      <c r="V152" s="17">
        <f t="shared" si="29"/>
        <v>1115841</v>
      </c>
      <c r="W152" s="17">
        <f t="shared" si="29"/>
        <v>1731984</v>
      </c>
      <c r="X152" s="17">
        <f>X138+X149</f>
        <v>1859008</v>
      </c>
      <c r="Y152" s="17">
        <f t="shared" si="29"/>
        <v>2355467</v>
      </c>
      <c r="Z152" s="17">
        <f t="shared" si="29"/>
        <v>171954</v>
      </c>
      <c r="AA152" s="17">
        <f t="shared" si="29"/>
        <v>41213</v>
      </c>
      <c r="AB152" s="17">
        <f t="shared" si="29"/>
        <v>41243</v>
      </c>
      <c r="AC152" s="17">
        <f t="shared" si="29"/>
        <v>41274</v>
      </c>
      <c r="AD152" s="17">
        <f t="shared" si="29"/>
        <v>41305</v>
      </c>
      <c r="AE152" s="17">
        <f t="shared" si="29"/>
        <v>41333</v>
      </c>
      <c r="AF152" s="17">
        <f t="shared" si="29"/>
        <v>41364</v>
      </c>
      <c r="AG152" s="17">
        <f t="shared" si="29"/>
        <v>7520425</v>
      </c>
      <c r="AH152" s="17">
        <f t="shared" si="29"/>
        <v>4057500</v>
      </c>
    </row>
    <row r="153" spans="1:35">
      <c r="E153" s="3" t="s">
        <v>16</v>
      </c>
      <c r="G153" s="7">
        <f>G152</f>
        <v>643096</v>
      </c>
      <c r="H153" s="3">
        <v>2673713</v>
      </c>
      <c r="I153" s="3">
        <v>2135725</v>
      </c>
      <c r="J153" s="3">
        <v>3070406</v>
      </c>
      <c r="K153" s="3">
        <v>2107969</v>
      </c>
      <c r="L153" s="3">
        <v>948485</v>
      </c>
      <c r="M153" s="23">
        <v>0</v>
      </c>
      <c r="N153" s="23">
        <v>0</v>
      </c>
      <c r="O153" s="3">
        <v>0</v>
      </c>
      <c r="P153" s="3">
        <v>0</v>
      </c>
      <c r="Q153" s="3">
        <v>0</v>
      </c>
      <c r="R153" s="3">
        <v>0</v>
      </c>
      <c r="S153" s="3">
        <v>11672820</v>
      </c>
      <c r="U153" s="7">
        <v>36239</v>
      </c>
      <c r="V153" s="7">
        <v>1115841</v>
      </c>
      <c r="W153" s="3">
        <v>1731984</v>
      </c>
      <c r="X153" s="3">
        <v>1869508</v>
      </c>
      <c r="Y153" s="3">
        <v>2372671</v>
      </c>
      <c r="Z153" s="3">
        <v>35475</v>
      </c>
      <c r="AG153" s="3">
        <v>6524671</v>
      </c>
      <c r="AH153" s="3">
        <v>5148149</v>
      </c>
    </row>
    <row r="154" spans="1:35">
      <c r="G154" s="7">
        <f t="shared" ref="G154:L154" si="30">G152-G153</f>
        <v>0</v>
      </c>
      <c r="H154" s="7">
        <f t="shared" si="30"/>
        <v>0</v>
      </c>
      <c r="I154" s="7">
        <f t="shared" si="30"/>
        <v>0</v>
      </c>
      <c r="J154" s="7">
        <f t="shared" si="30"/>
        <v>0</v>
      </c>
      <c r="K154" s="7">
        <f t="shared" si="30"/>
        <v>0</v>
      </c>
      <c r="L154" s="7">
        <f t="shared" si="30"/>
        <v>0</v>
      </c>
      <c r="S154" s="9">
        <f>S152-S153</f>
        <v>-94895</v>
      </c>
      <c r="U154" s="7">
        <f>U152-U153</f>
        <v>0</v>
      </c>
      <c r="V154" s="7">
        <f>V152-V153</f>
        <v>0</v>
      </c>
      <c r="W154" s="3">
        <f>W152-W153</f>
        <v>0</v>
      </c>
      <c r="X154" s="3">
        <f>X152-X153</f>
        <v>-10500</v>
      </c>
      <c r="Y154" s="3">
        <f>Y152-Y153</f>
        <v>-17204</v>
      </c>
      <c r="AG154" s="17">
        <f>AG152-AG153</f>
        <v>995754</v>
      </c>
      <c r="AH154" s="9">
        <f>AH152-AH153</f>
        <v>-1090649</v>
      </c>
    </row>
    <row r="155" spans="1:35">
      <c r="AG155" s="7"/>
    </row>
    <row r="156" spans="1:35">
      <c r="E156" s="3" t="s">
        <v>17</v>
      </c>
      <c r="G156" s="7">
        <f>G153-U153</f>
        <v>606857</v>
      </c>
      <c r="H156" s="7">
        <f>G156+H153-V153</f>
        <v>2164729</v>
      </c>
      <c r="I156" s="7">
        <f>H156+I153-W153</f>
        <v>2568470</v>
      </c>
      <c r="J156" s="7">
        <f>I156+J153-X153</f>
        <v>3769368</v>
      </c>
      <c r="K156" s="7">
        <f>J156+K153-Y153</f>
        <v>3504666</v>
      </c>
      <c r="L156" s="7">
        <f>K156+L153-Z153</f>
        <v>4417676</v>
      </c>
    </row>
    <row r="157" spans="1:35">
      <c r="G157" s="3" t="s">
        <v>21</v>
      </c>
      <c r="H157" s="3" t="s">
        <v>21</v>
      </c>
      <c r="I157" s="3" t="s">
        <v>21</v>
      </c>
      <c r="J157" s="3" t="s">
        <v>21</v>
      </c>
      <c r="K157" s="3" t="s">
        <v>21</v>
      </c>
      <c r="L157" s="3" t="s">
        <v>21</v>
      </c>
    </row>
  </sheetData>
  <autoFilter ref="A5:AJ137">
    <filterColumn colId="3"/>
    <filterColumn colId="24"/>
  </autoFilter>
  <pageMargins left="0.7" right="0.7" top="0.75" bottom="0.75" header="0.3" footer="0.3"/>
  <pageSetup orientation="portrait" horizontalDpi="4294967293" r:id="rId1"/>
  <ignoredErrors>
    <ignoredError sqref="X9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madhu.j</dc:creator>
  <cp:lastModifiedBy>vijayendra.r</cp:lastModifiedBy>
  <dcterms:created xsi:type="dcterms:W3CDTF">2011-07-13T12:50:57Z</dcterms:created>
  <dcterms:modified xsi:type="dcterms:W3CDTF">2012-10-08T07:13:06Z</dcterms:modified>
</cp:coreProperties>
</file>