
<file path=[Content_Types].xml><?xml version="1.0" encoding="utf-8"?>
<Types xmlns="http://schemas.openxmlformats.org/package/2006/content-types">
  <Default Extension="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Int" sheetId="1" r:id="rId1"/>
  </sheets>
  <calcPr calcId="124519"/>
</workbook>
</file>

<file path=xl/calcChain.xml><?xml version="1.0" encoding="utf-8"?>
<calcChain xmlns="http://schemas.openxmlformats.org/spreadsheetml/2006/main">
  <c r="J53" i="1"/>
  <c r="I53"/>
  <c r="E16"/>
  <c r="D10"/>
  <c r="D11" s="1"/>
  <c r="D13" s="1"/>
  <c r="C17" l="1"/>
  <c r="N17" s="1"/>
  <c r="D12"/>
  <c r="D14" s="1"/>
  <c r="D17" l="1"/>
  <c r="M17" l="1"/>
  <c r="E17"/>
  <c r="C18"/>
  <c r="N18" s="1"/>
  <c r="O17" l="1"/>
  <c r="D18"/>
  <c r="M18" s="1"/>
  <c r="E18" l="1"/>
  <c r="O18" l="1"/>
  <c r="C19"/>
  <c r="N19" s="1"/>
  <c r="D19" l="1"/>
  <c r="M19" l="1"/>
  <c r="E19"/>
  <c r="O19" l="1"/>
  <c r="C20"/>
  <c r="N20" l="1"/>
  <c r="D20"/>
  <c r="E20" l="1"/>
  <c r="M20"/>
  <c r="O20" l="1"/>
  <c r="C21"/>
  <c r="N21" l="1"/>
  <c r="D21"/>
  <c r="M21" l="1"/>
  <c r="E21"/>
  <c r="O21" l="1"/>
  <c r="C22"/>
  <c r="N22" l="1"/>
  <c r="D22"/>
  <c r="M22" l="1"/>
  <c r="E22"/>
  <c r="O22" l="1"/>
  <c r="C23"/>
  <c r="N23" l="1"/>
  <c r="D23"/>
  <c r="M23" l="1"/>
  <c r="E23"/>
  <c r="O23" l="1"/>
  <c r="C24"/>
  <c r="N24" l="1"/>
  <c r="D24"/>
  <c r="M24" l="1"/>
  <c r="E24"/>
  <c r="O24" l="1"/>
  <c r="C25"/>
  <c r="N25" l="1"/>
  <c r="D25"/>
  <c r="M25" l="1"/>
  <c r="E25"/>
  <c r="O25" l="1"/>
  <c r="C26"/>
  <c r="N26" l="1"/>
  <c r="D26"/>
  <c r="M26" l="1"/>
  <c r="E26"/>
  <c r="O26" l="1"/>
  <c r="C27"/>
  <c r="D27" l="1"/>
  <c r="N27"/>
  <c r="M27" l="1"/>
  <c r="E27"/>
  <c r="O27" l="1"/>
  <c r="C28"/>
  <c r="D28" l="1"/>
  <c r="N28"/>
  <c r="M28" l="1"/>
  <c r="E28"/>
  <c r="O28" l="1"/>
  <c r="C29"/>
  <c r="D29" l="1"/>
  <c r="N29"/>
  <c r="M29" l="1"/>
  <c r="E29"/>
  <c r="O29" l="1"/>
  <c r="C30"/>
  <c r="D30" l="1"/>
  <c r="N30"/>
  <c r="M30" l="1"/>
  <c r="E30"/>
  <c r="O30" l="1"/>
  <c r="C31"/>
  <c r="N31" l="1"/>
  <c r="D31"/>
  <c r="M31" l="1"/>
  <c r="E31"/>
  <c r="O31" l="1"/>
  <c r="C32"/>
  <c r="D32" l="1"/>
  <c r="N32"/>
  <c r="M32" l="1"/>
  <c r="E32"/>
  <c r="O32" l="1"/>
  <c r="C33"/>
  <c r="D33" l="1"/>
  <c r="N33"/>
  <c r="M33" l="1"/>
  <c r="E33"/>
  <c r="O33" l="1"/>
  <c r="C34"/>
  <c r="D34" l="1"/>
  <c r="N34"/>
  <c r="M34" l="1"/>
  <c r="E34"/>
  <c r="O34" l="1"/>
  <c r="C35"/>
  <c r="D35" l="1"/>
  <c r="N35"/>
  <c r="M35" l="1"/>
  <c r="E35"/>
  <c r="O35" l="1"/>
  <c r="C36"/>
  <c r="D36" l="1"/>
  <c r="N36"/>
  <c r="M36" l="1"/>
  <c r="E36"/>
  <c r="O36" l="1"/>
  <c r="C37"/>
  <c r="D37" l="1"/>
  <c r="N37"/>
  <c r="M37" l="1"/>
  <c r="E37"/>
  <c r="O37" l="1"/>
  <c r="C38"/>
  <c r="D38" l="1"/>
  <c r="N38"/>
  <c r="M38" l="1"/>
  <c r="E38"/>
  <c r="O38" l="1"/>
  <c r="C39"/>
  <c r="D39" l="1"/>
  <c r="N39"/>
  <c r="M39" l="1"/>
  <c r="E39"/>
  <c r="O39" l="1"/>
  <c r="C40"/>
  <c r="D40" l="1"/>
  <c r="N40"/>
  <c r="M40" l="1"/>
  <c r="E40"/>
  <c r="O40" l="1"/>
  <c r="C41"/>
  <c r="D41" l="1"/>
  <c r="N41"/>
  <c r="M41" l="1"/>
  <c r="E41"/>
  <c r="O41" l="1"/>
  <c r="C42"/>
  <c r="D42" l="1"/>
  <c r="N42"/>
  <c r="M42" l="1"/>
  <c r="E42"/>
  <c r="O42" l="1"/>
  <c r="C43"/>
  <c r="D43" l="1"/>
  <c r="N43"/>
  <c r="M43" l="1"/>
  <c r="E43"/>
  <c r="O43" l="1"/>
  <c r="C44"/>
  <c r="N44" l="1"/>
  <c r="D44"/>
  <c r="M44" l="1"/>
  <c r="E44"/>
  <c r="O44" l="1"/>
  <c r="C45"/>
  <c r="D45" l="1"/>
  <c r="N45"/>
  <c r="M45" l="1"/>
  <c r="E45"/>
  <c r="O45" l="1"/>
  <c r="C46"/>
  <c r="D46" l="1"/>
  <c r="N46"/>
  <c r="M46" l="1"/>
  <c r="E46"/>
  <c r="O46" l="1"/>
  <c r="C47"/>
  <c r="D47" l="1"/>
  <c r="N47"/>
  <c r="M47" l="1"/>
  <c r="E47"/>
  <c r="O47" l="1"/>
  <c r="C48"/>
  <c r="D48" l="1"/>
  <c r="N48"/>
  <c r="M48" l="1"/>
  <c r="E48"/>
  <c r="O48" l="1"/>
  <c r="C49"/>
  <c r="D49" l="1"/>
  <c r="N49"/>
  <c r="M49" l="1"/>
  <c r="E49"/>
  <c r="O49" l="1"/>
  <c r="C50"/>
  <c r="D50" l="1"/>
  <c r="N50"/>
  <c r="M50" l="1"/>
  <c r="E50"/>
  <c r="O50" l="1"/>
  <c r="C51"/>
  <c r="D51" l="1"/>
  <c r="N51"/>
  <c r="M51" l="1"/>
  <c r="E51"/>
  <c r="O51" l="1"/>
  <c r="E52"/>
  <c r="C52"/>
  <c r="D52"/>
  <c r="E53" l="1"/>
  <c r="O52"/>
  <c r="N52"/>
  <c r="N53" s="1"/>
  <c r="C53"/>
  <c r="M52"/>
  <c r="M53" s="1"/>
  <c r="D53"/>
</calcChain>
</file>

<file path=xl/sharedStrings.xml><?xml version="1.0" encoding="utf-8"?>
<sst xmlns="http://schemas.openxmlformats.org/spreadsheetml/2006/main" count="27" uniqueCount="23">
  <si>
    <t>Principal</t>
  </si>
  <si>
    <t>Interest</t>
  </si>
  <si>
    <t>Total</t>
  </si>
  <si>
    <t>EMI = i*P / [1- (1+i)^-n]</t>
  </si>
  <si>
    <t>P= Loan Amount</t>
  </si>
  <si>
    <t>r= Rate Of Interest For Year</t>
  </si>
  <si>
    <t>n=Term of the Loan in Periods</t>
  </si>
  <si>
    <t>I</t>
  </si>
  <si>
    <t>L=Length of Period</t>
  </si>
  <si>
    <t>P</t>
  </si>
  <si>
    <t>i= Intrest rate per period</t>
  </si>
  <si>
    <t>Balance</t>
  </si>
  <si>
    <t>Mannual Calculation</t>
  </si>
  <si>
    <t>MIFOS Genarate Schedule</t>
  </si>
  <si>
    <t>Diffrences</t>
  </si>
  <si>
    <t>Intest</t>
  </si>
  <si>
    <t>SCH Date</t>
  </si>
  <si>
    <t>Sr.No</t>
  </si>
  <si>
    <t>Loan Amount</t>
  </si>
  <si>
    <t xml:space="preserve">Interest rate type: Declining Balance </t>
  </si>
  <si>
    <t>Sr</t>
  </si>
  <si>
    <t>All Inputs taken as examples.</t>
  </si>
  <si>
    <t xml:space="preserve">Interest rate take dicimals like 27.93%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</si>
</sst>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5" formatCode="_(* #,##0.0_);_(* \(#,##0.0\);_(* &quot;-&quot;??_);_(@_)"/>
    <numFmt numFmtId="193" formatCode="_(* #,##0_);_(* \(#,##0\);_(* &quot;-&quot;??_);_(@_)"/>
  </numFmts>
  <fonts count="1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3F3F3F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5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1" fillId="6" borderId="0" applyNumberFormat="0" applyBorder="0" applyAlignment="0" applyProtection="0"/>
    <xf numFmtId="0" fontId="6" fillId="7" borderId="0" applyNumberFormat="0" applyBorder="0" applyAlignment="0" applyProtection="0"/>
  </cellStyleXfs>
  <cellXfs count="84">
    <xf numFmtId="0" fontId="0" fillId="0" borderId="0" xfId="0"/>
    <xf numFmtId="43" fontId="0" fillId="0" borderId="0" xfId="1" applyFont="1"/>
    <xf numFmtId="43" fontId="5" fillId="0" borderId="0" xfId="5" applyNumberFormat="1"/>
    <xf numFmtId="0" fontId="8" fillId="0" borderId="0" xfId="0" applyFont="1"/>
    <xf numFmtId="2" fontId="9" fillId="4" borderId="3" xfId="4" applyNumberFormat="1" applyFont="1" applyBorder="1"/>
    <xf numFmtId="165" fontId="9" fillId="4" borderId="3" xfId="1" applyNumberFormat="1" applyFont="1" applyFill="1" applyBorder="1"/>
    <xf numFmtId="0" fontId="0" fillId="0" borderId="0" xfId="0" applyFont="1"/>
    <xf numFmtId="0" fontId="12" fillId="7" borderId="0" xfId="8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9" fillId="4" borderId="3" xfId="4" applyFont="1" applyBorder="1"/>
    <xf numFmtId="2" fontId="0" fillId="0" borderId="0" xfId="0" applyNumberFormat="1" applyFont="1"/>
    <xf numFmtId="43" fontId="12" fillId="7" borderId="2" xfId="8" applyNumberFormat="1" applyFont="1" applyBorder="1"/>
    <xf numFmtId="0" fontId="12" fillId="7" borderId="2" xfId="8" applyFont="1" applyBorder="1" applyAlignment="1">
      <alignment horizontal="center" vertical="center"/>
    </xf>
    <xf numFmtId="43" fontId="16" fillId="0" borderId="2" xfId="5" applyNumberFormat="1" applyFont="1" applyBorder="1"/>
    <xf numFmtId="0" fontId="5" fillId="0" borderId="0" xfId="5"/>
    <xf numFmtId="43" fontId="6" fillId="5" borderId="4" xfId="6" applyNumberFormat="1" applyBorder="1" applyAlignment="1">
      <alignment horizontal="center"/>
    </xf>
    <xf numFmtId="43" fontId="6" fillId="5" borderId="5" xfId="6" applyNumberFormat="1" applyBorder="1" applyAlignment="1">
      <alignment horizontal="center"/>
    </xf>
    <xf numFmtId="43" fontId="6" fillId="5" borderId="6" xfId="6" applyNumberFormat="1" applyBorder="1" applyAlignment="1">
      <alignment horizontal="center"/>
    </xf>
    <xf numFmtId="43" fontId="0" fillId="0" borderId="7" xfId="1" applyFont="1" applyBorder="1"/>
    <xf numFmtId="0" fontId="0" fillId="0" borderId="0" xfId="0" applyFont="1" applyBorder="1"/>
    <xf numFmtId="0" fontId="0" fillId="0" borderId="8" xfId="0" applyFont="1" applyBorder="1"/>
    <xf numFmtId="0" fontId="0" fillId="0" borderId="7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7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8" xfId="0" applyFont="1" applyBorder="1" applyAlignment="1">
      <alignment wrapText="1"/>
    </xf>
    <xf numFmtId="43" fontId="15" fillId="0" borderId="7" xfId="5" applyNumberFormat="1" applyFont="1" applyBorder="1"/>
    <xf numFmtId="43" fontId="15" fillId="0" borderId="0" xfId="5" applyNumberFormat="1" applyFont="1" applyBorder="1"/>
    <xf numFmtId="43" fontId="0" fillId="0" borderId="8" xfId="0" applyNumberFormat="1" applyFont="1" applyBorder="1"/>
    <xf numFmtId="43" fontId="16" fillId="0" borderId="10" xfId="1" applyFont="1" applyBorder="1"/>
    <xf numFmtId="0" fontId="0" fillId="0" borderId="11" xfId="0" applyFont="1" applyBorder="1"/>
    <xf numFmtId="0" fontId="11" fillId="2" borderId="4" xfId="2" applyFont="1" applyBorder="1" applyAlignment="1">
      <alignment horizontal="center"/>
    </xf>
    <xf numFmtId="0" fontId="11" fillId="2" borderId="5" xfId="2" applyFont="1" applyBorder="1" applyAlignment="1">
      <alignment horizontal="center"/>
    </xf>
    <xf numFmtId="0" fontId="11" fillId="2" borderId="6" xfId="2" applyFont="1" applyBorder="1" applyAlignment="1">
      <alignment horizontal="center"/>
    </xf>
    <xf numFmtId="0" fontId="0" fillId="0" borderId="7" xfId="0" applyFont="1" applyBorder="1"/>
    <xf numFmtId="10" fontId="0" fillId="0" borderId="0" xfId="0" applyNumberFormat="1" applyFont="1" applyBorder="1"/>
    <xf numFmtId="0" fontId="12" fillId="7" borderId="7" xfId="8" applyFont="1" applyBorder="1" applyAlignment="1">
      <alignment horizontal="center" vertical="center"/>
    </xf>
    <xf numFmtId="0" fontId="12" fillId="7" borderId="8" xfId="8" applyFont="1" applyBorder="1" applyAlignment="1">
      <alignment horizontal="center" vertical="center"/>
    </xf>
    <xf numFmtId="0" fontId="12" fillId="7" borderId="7" xfId="8" applyFont="1" applyBorder="1"/>
    <xf numFmtId="0" fontId="13" fillId="6" borderId="0" xfId="7" applyFont="1" applyBorder="1" applyAlignment="1">
      <alignment horizontal="right"/>
    </xf>
    <xf numFmtId="43" fontId="14" fillId="6" borderId="0" xfId="7" applyNumberFormat="1" applyFont="1" applyBorder="1" applyAlignment="1">
      <alignment horizontal="right" wrapText="1"/>
    </xf>
    <xf numFmtId="0" fontId="12" fillId="7" borderId="7" xfId="8" applyFont="1" applyBorder="1" applyAlignment="1">
      <alignment wrapText="1"/>
    </xf>
    <xf numFmtId="15" fontId="14" fillId="6" borderId="0" xfId="7" applyNumberFormat="1" applyFont="1" applyBorder="1" applyAlignment="1">
      <alignment wrapText="1"/>
    </xf>
    <xf numFmtId="43" fontId="14" fillId="6" borderId="0" xfId="1" applyNumberFormat="1" applyFont="1" applyFill="1" applyBorder="1" applyAlignment="1">
      <alignment horizontal="right" wrapText="1"/>
    </xf>
    <xf numFmtId="43" fontId="12" fillId="7" borderId="8" xfId="1" applyNumberFormat="1" applyFont="1" applyFill="1" applyBorder="1" applyAlignment="1">
      <alignment horizontal="center" vertical="center"/>
    </xf>
    <xf numFmtId="0" fontId="5" fillId="0" borderId="7" xfId="5" applyBorder="1"/>
    <xf numFmtId="0" fontId="5" fillId="7" borderId="7" xfId="5" applyFill="1" applyBorder="1" applyAlignment="1">
      <alignment wrapText="1"/>
    </xf>
    <xf numFmtId="0" fontId="5" fillId="7" borderId="12" xfId="5" applyFill="1" applyBorder="1" applyAlignment="1">
      <alignment wrapText="1"/>
    </xf>
    <xf numFmtId="0" fontId="10" fillId="3" borderId="4" xfId="3" applyFont="1" applyBorder="1" applyAlignment="1">
      <alignment horizontal="center"/>
    </xf>
    <xf numFmtId="0" fontId="10" fillId="3" borderId="5" xfId="3" applyFont="1" applyBorder="1" applyAlignment="1">
      <alignment horizontal="center"/>
    </xf>
    <xf numFmtId="0" fontId="10" fillId="3" borderId="6" xfId="3" applyFont="1" applyBorder="1" applyAlignment="1">
      <alignment horizontal="center"/>
    </xf>
    <xf numFmtId="193" fontId="0" fillId="0" borderId="0" xfId="1" applyNumberFormat="1" applyFont="1" applyBorder="1"/>
    <xf numFmtId="43" fontId="8" fillId="0" borderId="0" xfId="1" applyFont="1" applyBorder="1"/>
    <xf numFmtId="0" fontId="9" fillId="4" borderId="7" xfId="4" applyFont="1" applyBorder="1"/>
    <xf numFmtId="0" fontId="9" fillId="4" borderId="0" xfId="4" applyFont="1" applyBorder="1"/>
    <xf numFmtId="0" fontId="9" fillId="4" borderId="8" xfId="4" applyFont="1" applyBorder="1"/>
    <xf numFmtId="43" fontId="9" fillId="4" borderId="0" xfId="4" applyNumberFormat="1" applyFont="1" applyBorder="1"/>
    <xf numFmtId="2" fontId="9" fillId="4" borderId="0" xfId="4" applyNumberFormat="1" applyFont="1" applyBorder="1"/>
    <xf numFmtId="43" fontId="9" fillId="4" borderId="8" xfId="4" applyNumberFormat="1" applyFont="1" applyBorder="1"/>
    <xf numFmtId="0" fontId="5" fillId="4" borderId="7" xfId="5" applyFill="1" applyBorder="1"/>
    <xf numFmtId="0" fontId="5" fillId="4" borderId="12" xfId="5" applyFill="1" applyBorder="1"/>
    <xf numFmtId="0" fontId="0" fillId="0" borderId="7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7" fillId="0" borderId="0" xfId="5" applyFont="1" applyBorder="1"/>
    <xf numFmtId="0" fontId="17" fillId="0" borderId="8" xfId="5" applyFont="1" applyBorder="1"/>
    <xf numFmtId="43" fontId="17" fillId="4" borderId="0" xfId="5" applyNumberFormat="1" applyFont="1" applyFill="1" applyBorder="1"/>
    <xf numFmtId="2" fontId="17" fillId="4" borderId="0" xfId="5" applyNumberFormat="1" applyFont="1" applyFill="1" applyBorder="1"/>
    <xf numFmtId="43" fontId="17" fillId="4" borderId="8" xfId="5" applyNumberFormat="1" applyFont="1" applyFill="1" applyBorder="1"/>
    <xf numFmtId="43" fontId="17" fillId="4" borderId="13" xfId="5" applyNumberFormat="1" applyFont="1" applyFill="1" applyBorder="1"/>
    <xf numFmtId="2" fontId="17" fillId="4" borderId="13" xfId="5" applyNumberFormat="1" applyFont="1" applyFill="1" applyBorder="1"/>
    <xf numFmtId="43" fontId="17" fillId="4" borderId="9" xfId="5" applyNumberFormat="1" applyFont="1" applyFill="1" applyBorder="1"/>
    <xf numFmtId="43" fontId="18" fillId="4" borderId="0" xfId="4" applyNumberFormat="1" applyFont="1" applyBorder="1"/>
    <xf numFmtId="2" fontId="18" fillId="4" borderId="0" xfId="4" applyNumberFormat="1" applyFont="1" applyBorder="1"/>
    <xf numFmtId="43" fontId="18" fillId="4" borderId="8" xfId="4" applyNumberFormat="1" applyFont="1" applyBorder="1"/>
    <xf numFmtId="15" fontId="18" fillId="6" borderId="0" xfId="7" applyNumberFormat="1" applyFont="1" applyBorder="1" applyAlignment="1">
      <alignment wrapText="1"/>
    </xf>
    <xf numFmtId="43" fontId="18" fillId="6" borderId="0" xfId="1" applyNumberFormat="1" applyFont="1" applyFill="1" applyBorder="1" applyAlignment="1">
      <alignment horizontal="right" wrapText="1"/>
    </xf>
    <xf numFmtId="43" fontId="18" fillId="7" borderId="8" xfId="1" applyNumberFormat="1" applyFont="1" applyFill="1" applyBorder="1" applyAlignment="1">
      <alignment horizontal="center" vertical="center"/>
    </xf>
    <xf numFmtId="15" fontId="17" fillId="6" borderId="0" xfId="5" applyNumberFormat="1" applyFont="1" applyFill="1" applyBorder="1" applyAlignment="1">
      <alignment wrapText="1"/>
    </xf>
    <xf numFmtId="43" fontId="17" fillId="6" borderId="0" xfId="5" applyNumberFormat="1" applyFont="1" applyFill="1" applyBorder="1" applyAlignment="1">
      <alignment horizontal="right" wrapText="1"/>
    </xf>
    <xf numFmtId="43" fontId="17" fillId="7" borderId="8" xfId="5" applyNumberFormat="1" applyFont="1" applyFill="1" applyBorder="1" applyAlignment="1">
      <alignment horizontal="center" vertical="center"/>
    </xf>
    <xf numFmtId="15" fontId="17" fillId="6" borderId="13" xfId="5" applyNumberFormat="1" applyFont="1" applyFill="1" applyBorder="1" applyAlignment="1">
      <alignment wrapText="1"/>
    </xf>
    <xf numFmtId="43" fontId="17" fillId="6" borderId="13" xfId="5" applyNumberFormat="1" applyFont="1" applyFill="1" applyBorder="1" applyAlignment="1">
      <alignment horizontal="right" wrapText="1"/>
    </xf>
    <xf numFmtId="43" fontId="17" fillId="7" borderId="9" xfId="5" applyNumberFormat="1" applyFont="1" applyFill="1" applyBorder="1" applyAlignment="1">
      <alignment horizontal="center" vertical="center"/>
    </xf>
  </cellXfs>
  <cellStyles count="9">
    <cellStyle name="20% - Accent3" xfId="7" builtinId="38"/>
    <cellStyle name="60% - Accent3" xfId="8" builtinId="40"/>
    <cellStyle name="Accent6" xfId="6" builtinId="49"/>
    <cellStyle name="Comma" xfId="1" builtinId="3"/>
    <cellStyle name="Good" xfId="2" builtinId="26"/>
    <cellStyle name="Neutral" xfId="3" builtinId="28"/>
    <cellStyle name="Normal" xfId="0" builtinId="0"/>
    <cellStyle name="Output" xfId="4" builtinId="21"/>
    <cellStyle name="Warning Text" xfId="5" builtin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ntrol" Target="../activeX/activeX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B2:P59"/>
  <sheetViews>
    <sheetView tabSelected="1" workbookViewId="0">
      <selection activeCell="L2" sqref="L2"/>
    </sheetView>
  </sheetViews>
  <sheetFormatPr defaultRowHeight="12.75"/>
  <cols>
    <col min="1" max="1" width="5.85546875" style="6" customWidth="1"/>
    <col min="2" max="2" width="11" style="6" customWidth="1"/>
    <col min="3" max="3" width="14.7109375" style="6" customWidth="1"/>
    <col min="4" max="4" width="14.85546875" style="6" customWidth="1"/>
    <col min="5" max="5" width="11.7109375" style="6" customWidth="1"/>
    <col min="6" max="6" width="5" style="6" customWidth="1"/>
    <col min="7" max="7" width="6.85546875" style="6" bestFit="1" customWidth="1"/>
    <col min="8" max="8" width="10.140625" style="6" bestFit="1" customWidth="1"/>
    <col min="9" max="9" width="10.5703125" style="6" bestFit="1" customWidth="1"/>
    <col min="10" max="10" width="11" style="6" customWidth="1"/>
    <col min="11" max="11" width="10.5703125" style="6" bestFit="1" customWidth="1"/>
    <col min="12" max="12" width="6.28515625" style="6" customWidth="1"/>
    <col min="13" max="13" width="8.7109375" style="1" customWidth="1"/>
    <col min="14" max="14" width="6.140625" style="6" bestFit="1" customWidth="1"/>
    <col min="15" max="16384" width="9.140625" style="6"/>
  </cols>
  <sheetData>
    <row r="2" spans="2:16">
      <c r="B2" t="s">
        <v>21</v>
      </c>
    </row>
    <row r="3" spans="2:16">
      <c r="B3" s="3" t="s">
        <v>19</v>
      </c>
    </row>
    <row r="4" spans="2:16">
      <c r="B4" s="3" t="s">
        <v>22</v>
      </c>
    </row>
    <row r="5" spans="2:16" ht="15">
      <c r="B5" s="48" t="s">
        <v>12</v>
      </c>
      <c r="C5" s="49"/>
      <c r="D5" s="49"/>
      <c r="E5" s="50"/>
      <c r="G5" s="31" t="s">
        <v>13</v>
      </c>
      <c r="H5" s="32"/>
      <c r="I5" s="32"/>
      <c r="J5" s="32"/>
      <c r="K5" s="33"/>
      <c r="M5" s="15" t="s">
        <v>14</v>
      </c>
      <c r="N5" s="16"/>
      <c r="O5" s="17"/>
    </row>
    <row r="6" spans="2:16">
      <c r="B6" s="34" t="s">
        <v>3</v>
      </c>
      <c r="C6" s="19"/>
      <c r="D6" s="19"/>
      <c r="E6" s="20"/>
      <c r="G6" s="34"/>
      <c r="H6" s="19"/>
      <c r="I6" s="19"/>
      <c r="J6" s="19"/>
      <c r="K6" s="20"/>
      <c r="M6" s="18"/>
      <c r="N6" s="19"/>
      <c r="O6" s="20"/>
    </row>
    <row r="7" spans="2:16">
      <c r="B7" s="61" t="s">
        <v>4</v>
      </c>
      <c r="C7" s="62"/>
      <c r="D7" s="51">
        <v>12000</v>
      </c>
      <c r="E7" s="20"/>
      <c r="G7" s="34"/>
      <c r="H7" s="19"/>
      <c r="I7" s="19"/>
      <c r="J7" s="19"/>
      <c r="K7" s="20"/>
      <c r="M7" s="18"/>
      <c r="N7" s="19"/>
      <c r="O7" s="20"/>
    </row>
    <row r="8" spans="2:16">
      <c r="B8" s="61" t="s">
        <v>5</v>
      </c>
      <c r="C8" s="63"/>
      <c r="D8" s="35">
        <v>0.27929999999999999</v>
      </c>
      <c r="E8" s="20"/>
      <c r="G8" s="34"/>
      <c r="H8" s="35"/>
      <c r="I8" s="19"/>
      <c r="J8" s="19"/>
      <c r="K8" s="20"/>
      <c r="M8" s="18"/>
      <c r="N8" s="19"/>
      <c r="O8" s="20"/>
    </row>
    <row r="9" spans="2:16">
      <c r="B9" s="61" t="s">
        <v>6</v>
      </c>
      <c r="C9" s="63"/>
      <c r="D9" s="19">
        <v>36</v>
      </c>
      <c r="E9" s="20"/>
      <c r="G9" s="34"/>
      <c r="H9" s="19"/>
      <c r="I9" s="19"/>
      <c r="J9" s="19"/>
      <c r="K9" s="20"/>
      <c r="M9" s="18"/>
      <c r="N9" s="19"/>
      <c r="O9" s="20"/>
    </row>
    <row r="10" spans="2:16">
      <c r="B10" s="61" t="s">
        <v>8</v>
      </c>
      <c r="C10" s="63"/>
      <c r="D10" s="19">
        <f>14/365</f>
        <v>3.8356164383561646E-2</v>
      </c>
      <c r="E10" s="20"/>
      <c r="G10" s="34"/>
      <c r="H10" s="19"/>
      <c r="I10" s="19"/>
      <c r="J10" s="19"/>
      <c r="K10" s="20"/>
      <c r="M10" s="18"/>
      <c r="N10" s="19"/>
      <c r="O10" s="20"/>
    </row>
    <row r="11" spans="2:16">
      <c r="B11" s="61" t="s">
        <v>10</v>
      </c>
      <c r="C11" s="63"/>
      <c r="D11" s="19">
        <f>(D8*D10)</f>
        <v>1.0712876712328767E-2</v>
      </c>
      <c r="E11" s="20"/>
      <c r="G11" s="34"/>
      <c r="H11" s="19"/>
      <c r="I11" s="19"/>
      <c r="J11" s="19"/>
      <c r="K11" s="20"/>
      <c r="M11" s="18"/>
      <c r="N11" s="19"/>
      <c r="O11" s="20"/>
    </row>
    <row r="12" spans="2:16">
      <c r="B12" s="61" t="s">
        <v>3</v>
      </c>
      <c r="C12" s="63"/>
      <c r="D12" s="19">
        <f>ROUND(D11*D7,2)</f>
        <v>128.55000000000001</v>
      </c>
      <c r="E12" s="20"/>
      <c r="G12" s="34"/>
      <c r="H12" s="19"/>
      <c r="I12" s="19"/>
      <c r="J12" s="19"/>
      <c r="K12" s="20"/>
      <c r="M12" s="18"/>
      <c r="N12" s="19"/>
      <c r="O12" s="20"/>
    </row>
    <row r="13" spans="2:16">
      <c r="B13" s="61"/>
      <c r="C13" s="63"/>
      <c r="D13" s="19">
        <f>(1-(1+D11)^-D9)</f>
        <v>0.31860452510368065</v>
      </c>
      <c r="E13" s="20"/>
      <c r="G13" s="34"/>
      <c r="H13" s="19"/>
      <c r="I13" s="19"/>
      <c r="J13" s="19"/>
      <c r="K13" s="20"/>
      <c r="M13" s="18"/>
      <c r="N13" s="19"/>
      <c r="O13" s="20"/>
    </row>
    <row r="14" spans="2:16" ht="12.75" customHeight="1">
      <c r="B14" s="61"/>
      <c r="C14" s="63"/>
      <c r="D14" s="52">
        <f>ROUND(D12/D13,0)</f>
        <v>403</v>
      </c>
      <c r="E14" s="20"/>
      <c r="G14" s="34"/>
      <c r="H14" s="19"/>
      <c r="I14" s="19"/>
      <c r="J14" s="19"/>
      <c r="K14" s="20"/>
      <c r="M14" s="18"/>
      <c r="N14" s="19"/>
      <c r="O14" s="20"/>
    </row>
    <row r="15" spans="2:16">
      <c r="B15" s="53" t="s">
        <v>20</v>
      </c>
      <c r="C15" s="54" t="s">
        <v>1</v>
      </c>
      <c r="D15" s="54" t="s">
        <v>0</v>
      </c>
      <c r="E15" s="55" t="s">
        <v>11</v>
      </c>
      <c r="G15" s="36" t="s">
        <v>17</v>
      </c>
      <c r="H15" s="7" t="s">
        <v>16</v>
      </c>
      <c r="I15" s="7" t="s">
        <v>9</v>
      </c>
      <c r="J15" s="7" t="s">
        <v>7</v>
      </c>
      <c r="K15" s="37" t="s">
        <v>11</v>
      </c>
      <c r="M15" s="21" t="s">
        <v>0</v>
      </c>
      <c r="N15" s="22" t="s">
        <v>15</v>
      </c>
      <c r="O15" s="20"/>
    </row>
    <row r="16" spans="2:16">
      <c r="B16" s="53"/>
      <c r="C16" s="54"/>
      <c r="D16" s="54"/>
      <c r="E16" s="55">
        <f>D7</f>
        <v>12000</v>
      </c>
      <c r="G16" s="38"/>
      <c r="H16" s="39" t="s">
        <v>18</v>
      </c>
      <c r="I16" s="39"/>
      <c r="J16" s="40">
        <v>12000</v>
      </c>
      <c r="K16" s="37"/>
      <c r="M16" s="23"/>
      <c r="N16" s="24"/>
      <c r="O16" s="25"/>
      <c r="P16" s="8"/>
    </row>
    <row r="17" spans="2:15">
      <c r="B17" s="53">
        <v>1</v>
      </c>
      <c r="C17" s="56">
        <f>ROUND($D$11*E16,1)</f>
        <v>128.6</v>
      </c>
      <c r="D17" s="57">
        <f>ROUND($D$14-C17,1)</f>
        <v>274.39999999999998</v>
      </c>
      <c r="E17" s="58">
        <f>ROUND(E16-D17,1)</f>
        <v>11725.6</v>
      </c>
      <c r="F17" s="1"/>
      <c r="G17" s="41">
        <v>1</v>
      </c>
      <c r="H17" s="42">
        <v>40555</v>
      </c>
      <c r="I17" s="43">
        <v>274.39999999999998</v>
      </c>
      <c r="J17" s="43">
        <v>128.6</v>
      </c>
      <c r="K17" s="44">
        <v>11725.6</v>
      </c>
      <c r="M17" s="26">
        <f t="shared" ref="M17:M52" si="0">D17-I17</f>
        <v>0</v>
      </c>
      <c r="N17" s="27">
        <f t="shared" ref="N17:N52" si="1">C17-J17</f>
        <v>0</v>
      </c>
      <c r="O17" s="28">
        <f>E17-K17</f>
        <v>0</v>
      </c>
    </row>
    <row r="18" spans="2:15">
      <c r="B18" s="53">
        <v>2</v>
      </c>
      <c r="C18" s="56">
        <f>ROUND($D$11*E17,1)</f>
        <v>125.6</v>
      </c>
      <c r="D18" s="57">
        <f>ROUND($D$14-C18,1)</f>
        <v>277.39999999999998</v>
      </c>
      <c r="E18" s="58">
        <f>ROUND(E17-D18,1)</f>
        <v>11448.2</v>
      </c>
      <c r="F18" s="1"/>
      <c r="G18" s="41">
        <v>2</v>
      </c>
      <c r="H18" s="42">
        <v>40569</v>
      </c>
      <c r="I18" s="43">
        <v>277.39999999999998</v>
      </c>
      <c r="J18" s="43">
        <v>125.6</v>
      </c>
      <c r="K18" s="44">
        <v>11448.2</v>
      </c>
      <c r="M18" s="26">
        <f t="shared" si="0"/>
        <v>0</v>
      </c>
      <c r="N18" s="27">
        <f t="shared" si="1"/>
        <v>0</v>
      </c>
      <c r="O18" s="28">
        <f t="shared" ref="O18:O52" si="2">E18-K18</f>
        <v>0</v>
      </c>
    </row>
    <row r="19" spans="2:15">
      <c r="B19" s="53">
        <v>3</v>
      </c>
      <c r="C19" s="56">
        <f>ROUND($D$11*E18,1)</f>
        <v>122.6</v>
      </c>
      <c r="D19" s="57">
        <f>ROUND($D$14-C19,1)</f>
        <v>280.39999999999998</v>
      </c>
      <c r="E19" s="58">
        <f t="shared" ref="E19:E52" si="3">ROUND(E18-D19,1)</f>
        <v>11167.8</v>
      </c>
      <c r="F19" s="1"/>
      <c r="G19" s="41">
        <v>3</v>
      </c>
      <c r="H19" s="42">
        <v>40583</v>
      </c>
      <c r="I19" s="43">
        <v>280.39999999999998</v>
      </c>
      <c r="J19" s="43">
        <v>122.6</v>
      </c>
      <c r="K19" s="44">
        <v>11167.8</v>
      </c>
      <c r="M19" s="26">
        <f t="shared" si="0"/>
        <v>0</v>
      </c>
      <c r="N19" s="27">
        <f t="shared" si="1"/>
        <v>0</v>
      </c>
      <c r="O19" s="28">
        <f t="shared" si="2"/>
        <v>0</v>
      </c>
    </row>
    <row r="20" spans="2:15">
      <c r="B20" s="53">
        <v>4</v>
      </c>
      <c r="C20" s="56">
        <f>ROUND($D$11*E19,1)</f>
        <v>119.6</v>
      </c>
      <c r="D20" s="57">
        <f>ROUND($D$14-C20,1)</f>
        <v>283.39999999999998</v>
      </c>
      <c r="E20" s="58">
        <f t="shared" si="3"/>
        <v>10884.4</v>
      </c>
      <c r="F20" s="1"/>
      <c r="G20" s="41">
        <v>4</v>
      </c>
      <c r="H20" s="42">
        <v>40597</v>
      </c>
      <c r="I20" s="43">
        <v>283.39999999999998</v>
      </c>
      <c r="J20" s="43">
        <v>119.6</v>
      </c>
      <c r="K20" s="44">
        <v>10884.4</v>
      </c>
      <c r="M20" s="26">
        <f t="shared" si="0"/>
        <v>0</v>
      </c>
      <c r="N20" s="27">
        <f t="shared" si="1"/>
        <v>0</v>
      </c>
      <c r="O20" s="28">
        <f t="shared" si="2"/>
        <v>0</v>
      </c>
    </row>
    <row r="21" spans="2:15">
      <c r="B21" s="53">
        <v>5</v>
      </c>
      <c r="C21" s="56">
        <f>ROUND($D$11*E20,1)</f>
        <v>116.6</v>
      </c>
      <c r="D21" s="57">
        <f>ROUND($D$14-C21,1)</f>
        <v>286.39999999999998</v>
      </c>
      <c r="E21" s="58">
        <f t="shared" si="3"/>
        <v>10598</v>
      </c>
      <c r="F21" s="1"/>
      <c r="G21" s="41">
        <v>5</v>
      </c>
      <c r="H21" s="42">
        <v>40611</v>
      </c>
      <c r="I21" s="43">
        <v>286.39999999999998</v>
      </c>
      <c r="J21" s="43">
        <v>116.6</v>
      </c>
      <c r="K21" s="44">
        <v>10598</v>
      </c>
      <c r="M21" s="26">
        <f t="shared" si="0"/>
        <v>0</v>
      </c>
      <c r="N21" s="27">
        <f t="shared" si="1"/>
        <v>0</v>
      </c>
      <c r="O21" s="28">
        <f t="shared" si="2"/>
        <v>0</v>
      </c>
    </row>
    <row r="22" spans="2:15">
      <c r="B22" s="53">
        <v>6</v>
      </c>
      <c r="C22" s="56">
        <f>ROUND($D$11*E21,1)</f>
        <v>113.5</v>
      </c>
      <c r="D22" s="57">
        <f>ROUND($D$14-C22,1)</f>
        <v>289.5</v>
      </c>
      <c r="E22" s="58">
        <f t="shared" si="3"/>
        <v>10308.5</v>
      </c>
      <c r="F22" s="1"/>
      <c r="G22" s="41">
        <v>6</v>
      </c>
      <c r="H22" s="42">
        <v>40625</v>
      </c>
      <c r="I22" s="43">
        <v>289.5</v>
      </c>
      <c r="J22" s="43">
        <v>113.5</v>
      </c>
      <c r="K22" s="44">
        <v>10308.5</v>
      </c>
      <c r="M22" s="26">
        <f t="shared" si="0"/>
        <v>0</v>
      </c>
      <c r="N22" s="27">
        <f t="shared" si="1"/>
        <v>0</v>
      </c>
      <c r="O22" s="28">
        <f t="shared" si="2"/>
        <v>0</v>
      </c>
    </row>
    <row r="23" spans="2:15">
      <c r="B23" s="53">
        <v>7</v>
      </c>
      <c r="C23" s="56">
        <f>ROUND($D$11*E22,1)</f>
        <v>110.4</v>
      </c>
      <c r="D23" s="57">
        <f>ROUND($D$14-C23,1)</f>
        <v>292.60000000000002</v>
      </c>
      <c r="E23" s="58">
        <f t="shared" si="3"/>
        <v>10015.9</v>
      </c>
      <c r="F23" s="1"/>
      <c r="G23" s="41">
        <v>7</v>
      </c>
      <c r="H23" s="42">
        <v>40639</v>
      </c>
      <c r="I23" s="43">
        <v>292.60000000000002</v>
      </c>
      <c r="J23" s="43">
        <v>110.4</v>
      </c>
      <c r="K23" s="44">
        <v>10015.9</v>
      </c>
      <c r="M23" s="26">
        <f t="shared" si="0"/>
        <v>0</v>
      </c>
      <c r="N23" s="27">
        <f t="shared" si="1"/>
        <v>0</v>
      </c>
      <c r="O23" s="28">
        <f t="shared" si="2"/>
        <v>0</v>
      </c>
    </row>
    <row r="24" spans="2:15">
      <c r="B24" s="53">
        <v>8</v>
      </c>
      <c r="C24" s="56">
        <f>ROUND($D$11*E23,1)</f>
        <v>107.3</v>
      </c>
      <c r="D24" s="57">
        <f>ROUND($D$14-C24,1)</f>
        <v>295.7</v>
      </c>
      <c r="E24" s="58">
        <f t="shared" si="3"/>
        <v>9720.2000000000007</v>
      </c>
      <c r="F24" s="1"/>
      <c r="G24" s="41">
        <v>8</v>
      </c>
      <c r="H24" s="42">
        <v>40653</v>
      </c>
      <c r="I24" s="43">
        <v>295.7</v>
      </c>
      <c r="J24" s="43">
        <v>107.3</v>
      </c>
      <c r="K24" s="44">
        <v>9720.2000000000007</v>
      </c>
      <c r="M24" s="26">
        <f t="shared" si="0"/>
        <v>0</v>
      </c>
      <c r="N24" s="27">
        <f t="shared" si="1"/>
        <v>0</v>
      </c>
      <c r="O24" s="28">
        <f t="shared" si="2"/>
        <v>0</v>
      </c>
    </row>
    <row r="25" spans="2:15">
      <c r="B25" s="53">
        <v>9</v>
      </c>
      <c r="C25" s="56">
        <f>ROUND($D$11*E24,1)</f>
        <v>104.1</v>
      </c>
      <c r="D25" s="57">
        <f>ROUND($D$14-C25,1)</f>
        <v>298.89999999999998</v>
      </c>
      <c r="E25" s="58">
        <f t="shared" si="3"/>
        <v>9421.2999999999993</v>
      </c>
      <c r="F25" s="1"/>
      <c r="G25" s="41">
        <v>9</v>
      </c>
      <c r="H25" s="42">
        <v>40667</v>
      </c>
      <c r="I25" s="43">
        <v>298.89999999999998</v>
      </c>
      <c r="J25" s="43">
        <v>104.1</v>
      </c>
      <c r="K25" s="44">
        <v>9421.2999999999993</v>
      </c>
      <c r="M25" s="26">
        <f t="shared" si="0"/>
        <v>0</v>
      </c>
      <c r="N25" s="27">
        <f t="shared" si="1"/>
        <v>0</v>
      </c>
      <c r="O25" s="28">
        <f t="shared" si="2"/>
        <v>0</v>
      </c>
    </row>
    <row r="26" spans="2:15">
      <c r="B26" s="53">
        <v>10</v>
      </c>
      <c r="C26" s="56">
        <f>ROUND($D$11*E25,1)</f>
        <v>100.9</v>
      </c>
      <c r="D26" s="57">
        <f>ROUND($D$14-C26,1)</f>
        <v>302.10000000000002</v>
      </c>
      <c r="E26" s="58">
        <f t="shared" si="3"/>
        <v>9119.2000000000007</v>
      </c>
      <c r="F26" s="1"/>
      <c r="G26" s="41">
        <v>10</v>
      </c>
      <c r="H26" s="42">
        <v>40681</v>
      </c>
      <c r="I26" s="43">
        <v>302.10000000000002</v>
      </c>
      <c r="J26" s="43">
        <v>100.9</v>
      </c>
      <c r="K26" s="44">
        <v>9119.2000000000007</v>
      </c>
      <c r="M26" s="26">
        <f t="shared" si="0"/>
        <v>0</v>
      </c>
      <c r="N26" s="27">
        <f t="shared" si="1"/>
        <v>0</v>
      </c>
      <c r="O26" s="28">
        <f t="shared" si="2"/>
        <v>0</v>
      </c>
    </row>
    <row r="27" spans="2:15" ht="15">
      <c r="B27" s="45">
        <v>11</v>
      </c>
      <c r="C27" s="64">
        <f>ROUND($D$11*E26,1)</f>
        <v>97.7</v>
      </c>
      <c r="D27" s="64">
        <f>ROUND($D$14-C27,1)</f>
        <v>305.3</v>
      </c>
      <c r="E27" s="65">
        <f t="shared" si="3"/>
        <v>8813.9</v>
      </c>
      <c r="F27" s="14"/>
      <c r="G27" s="45">
        <v>11</v>
      </c>
      <c r="H27" s="64">
        <v>40695</v>
      </c>
      <c r="I27" s="64">
        <v>305.39999999999998</v>
      </c>
      <c r="J27" s="64">
        <v>97.6</v>
      </c>
      <c r="K27" s="65">
        <v>8813.7999999999993</v>
      </c>
      <c r="M27" s="26">
        <f t="shared" si="0"/>
        <v>-9.9999999999965894E-2</v>
      </c>
      <c r="N27" s="27">
        <f t="shared" si="1"/>
        <v>0.10000000000000853</v>
      </c>
      <c r="O27" s="28">
        <f t="shared" si="2"/>
        <v>0.1000000000003638</v>
      </c>
    </row>
    <row r="28" spans="2:15">
      <c r="B28" s="53">
        <v>12</v>
      </c>
      <c r="C28" s="72">
        <f>ROUND($D$11*E27,1)</f>
        <v>94.4</v>
      </c>
      <c r="D28" s="73">
        <f>ROUND($D$14-C28,1)</f>
        <v>308.60000000000002</v>
      </c>
      <c r="E28" s="74">
        <f t="shared" si="3"/>
        <v>8505.2999999999993</v>
      </c>
      <c r="F28" s="1"/>
      <c r="G28" s="41">
        <v>12</v>
      </c>
      <c r="H28" s="75">
        <v>40709</v>
      </c>
      <c r="I28" s="76">
        <v>308.60000000000002</v>
      </c>
      <c r="J28" s="76">
        <v>94.4</v>
      </c>
      <c r="K28" s="77">
        <v>8505.2000000000007</v>
      </c>
      <c r="M28" s="26">
        <f t="shared" si="0"/>
        <v>0</v>
      </c>
      <c r="N28" s="27">
        <f t="shared" si="1"/>
        <v>0</v>
      </c>
      <c r="O28" s="28">
        <f t="shared" si="2"/>
        <v>9.9999999998544808E-2</v>
      </c>
    </row>
    <row r="29" spans="2:15">
      <c r="B29" s="53">
        <v>13</v>
      </c>
      <c r="C29" s="72">
        <f>ROUND($D$11*E28,1)</f>
        <v>91.1</v>
      </c>
      <c r="D29" s="73">
        <f>ROUND($D$14-C29,1)</f>
        <v>311.89999999999998</v>
      </c>
      <c r="E29" s="74">
        <f t="shared" si="3"/>
        <v>8193.4</v>
      </c>
      <c r="F29" s="1"/>
      <c r="G29" s="41">
        <v>13</v>
      </c>
      <c r="H29" s="75">
        <v>40723</v>
      </c>
      <c r="I29" s="76">
        <v>311.89999999999998</v>
      </c>
      <c r="J29" s="76">
        <v>91.1</v>
      </c>
      <c r="K29" s="77">
        <v>8193.2999999999993</v>
      </c>
      <c r="M29" s="26">
        <f t="shared" si="0"/>
        <v>0</v>
      </c>
      <c r="N29" s="27">
        <f t="shared" si="1"/>
        <v>0</v>
      </c>
      <c r="O29" s="28">
        <f t="shared" si="2"/>
        <v>0.1000000000003638</v>
      </c>
    </row>
    <row r="30" spans="2:15" ht="15">
      <c r="B30" s="59">
        <v>14</v>
      </c>
      <c r="C30" s="66">
        <f>ROUND($D$11*E29,1)</f>
        <v>87.8</v>
      </c>
      <c r="D30" s="67">
        <f>ROUND($D$14-C30,1)</f>
        <v>315.2</v>
      </c>
      <c r="E30" s="68">
        <f t="shared" si="3"/>
        <v>7878.2</v>
      </c>
      <c r="F30" s="2"/>
      <c r="G30" s="46">
        <v>14</v>
      </c>
      <c r="H30" s="78">
        <v>40737</v>
      </c>
      <c r="I30" s="79">
        <v>315.3</v>
      </c>
      <c r="J30" s="79">
        <v>87.7</v>
      </c>
      <c r="K30" s="80">
        <v>7878</v>
      </c>
      <c r="M30" s="26">
        <f t="shared" si="0"/>
        <v>-0.10000000000002274</v>
      </c>
      <c r="N30" s="27">
        <f t="shared" si="1"/>
        <v>9.9999999999994316E-2</v>
      </c>
      <c r="O30" s="28">
        <f t="shared" si="2"/>
        <v>0.1999999999998181</v>
      </c>
    </row>
    <row r="31" spans="2:15" ht="15">
      <c r="B31" s="59">
        <v>15</v>
      </c>
      <c r="C31" s="66">
        <f>ROUND($D$11*E30,1)</f>
        <v>84.4</v>
      </c>
      <c r="D31" s="67">
        <f>ROUND($D$14-C31,1)</f>
        <v>318.60000000000002</v>
      </c>
      <c r="E31" s="68">
        <f t="shared" si="3"/>
        <v>7559.6</v>
      </c>
      <c r="F31" s="2"/>
      <c r="G31" s="46">
        <v>15</v>
      </c>
      <c r="H31" s="78">
        <v>40751</v>
      </c>
      <c r="I31" s="79">
        <v>318.7</v>
      </c>
      <c r="J31" s="79">
        <v>84.3</v>
      </c>
      <c r="K31" s="80">
        <v>7559.3</v>
      </c>
      <c r="M31" s="26">
        <f t="shared" si="0"/>
        <v>-9.9999999999965894E-2</v>
      </c>
      <c r="N31" s="27">
        <f t="shared" si="1"/>
        <v>0.10000000000000853</v>
      </c>
      <c r="O31" s="28">
        <f t="shared" si="2"/>
        <v>0.3000000000001819</v>
      </c>
    </row>
    <row r="32" spans="2:15" ht="15">
      <c r="B32" s="59">
        <v>16</v>
      </c>
      <c r="C32" s="66">
        <f>ROUND($D$11*E31,1)</f>
        <v>81</v>
      </c>
      <c r="D32" s="67">
        <f>ROUND($D$14-C32,1)</f>
        <v>322</v>
      </c>
      <c r="E32" s="68">
        <f t="shared" si="3"/>
        <v>7237.6</v>
      </c>
      <c r="F32" s="2"/>
      <c r="G32" s="46">
        <v>16</v>
      </c>
      <c r="H32" s="78">
        <v>40765</v>
      </c>
      <c r="I32" s="79">
        <v>322.10000000000002</v>
      </c>
      <c r="J32" s="79">
        <v>80.900000000000006</v>
      </c>
      <c r="K32" s="80">
        <v>7237.2</v>
      </c>
      <c r="M32" s="26">
        <f t="shared" si="0"/>
        <v>-0.10000000000002274</v>
      </c>
      <c r="N32" s="27">
        <f t="shared" si="1"/>
        <v>9.9999999999994316E-2</v>
      </c>
      <c r="O32" s="28">
        <f t="shared" si="2"/>
        <v>0.4000000000005457</v>
      </c>
    </row>
    <row r="33" spans="2:15" ht="15">
      <c r="B33" s="59">
        <v>17</v>
      </c>
      <c r="C33" s="66">
        <f>ROUND($D$11*E32,1)</f>
        <v>77.5</v>
      </c>
      <c r="D33" s="67">
        <f>ROUND($D$14-C33,1)</f>
        <v>325.5</v>
      </c>
      <c r="E33" s="68">
        <f t="shared" si="3"/>
        <v>6912.1</v>
      </c>
      <c r="F33" s="2"/>
      <c r="G33" s="46">
        <v>17</v>
      </c>
      <c r="H33" s="78">
        <v>40779</v>
      </c>
      <c r="I33" s="79">
        <v>325.60000000000002</v>
      </c>
      <c r="J33" s="79">
        <v>77.400000000000006</v>
      </c>
      <c r="K33" s="80">
        <v>6911.6</v>
      </c>
      <c r="M33" s="26">
        <f t="shared" si="0"/>
        <v>-0.10000000000002274</v>
      </c>
      <c r="N33" s="27">
        <f t="shared" si="1"/>
        <v>9.9999999999994316E-2</v>
      </c>
      <c r="O33" s="28">
        <f t="shared" si="2"/>
        <v>0.5</v>
      </c>
    </row>
    <row r="34" spans="2:15">
      <c r="B34" s="53">
        <v>18</v>
      </c>
      <c r="C34" s="72">
        <f>ROUND($D$11*E33,1)</f>
        <v>74</v>
      </c>
      <c r="D34" s="73">
        <f>ROUND($D$14-C34,1)</f>
        <v>329</v>
      </c>
      <c r="E34" s="74">
        <f t="shared" si="3"/>
        <v>6583.1</v>
      </c>
      <c r="F34" s="1"/>
      <c r="G34" s="41">
        <v>18</v>
      </c>
      <c r="H34" s="75">
        <v>40793</v>
      </c>
      <c r="I34" s="76">
        <v>329</v>
      </c>
      <c r="J34" s="76">
        <v>74</v>
      </c>
      <c r="K34" s="77">
        <v>6582.6</v>
      </c>
      <c r="M34" s="26">
        <f t="shared" si="0"/>
        <v>0</v>
      </c>
      <c r="N34" s="27">
        <f t="shared" si="1"/>
        <v>0</v>
      </c>
      <c r="O34" s="28">
        <f t="shared" si="2"/>
        <v>0.5</v>
      </c>
    </row>
    <row r="35" spans="2:15" ht="15">
      <c r="B35" s="59">
        <v>19</v>
      </c>
      <c r="C35" s="66">
        <f>ROUND($D$11*E34,1)</f>
        <v>70.5</v>
      </c>
      <c r="D35" s="67">
        <f>ROUND($D$14-C35,1)</f>
        <v>332.5</v>
      </c>
      <c r="E35" s="68">
        <f t="shared" si="3"/>
        <v>6250.6</v>
      </c>
      <c r="F35" s="2"/>
      <c r="G35" s="46">
        <v>19</v>
      </c>
      <c r="H35" s="78">
        <v>40807</v>
      </c>
      <c r="I35" s="79">
        <v>332.6</v>
      </c>
      <c r="J35" s="79">
        <v>70.400000000000006</v>
      </c>
      <c r="K35" s="80">
        <v>6250</v>
      </c>
      <c r="M35" s="26">
        <f t="shared" si="0"/>
        <v>-0.10000000000002274</v>
      </c>
      <c r="N35" s="27">
        <f t="shared" si="1"/>
        <v>9.9999999999994316E-2</v>
      </c>
      <c r="O35" s="28">
        <f t="shared" si="2"/>
        <v>0.6000000000003638</v>
      </c>
    </row>
    <row r="36" spans="2:15" ht="15">
      <c r="B36" s="59">
        <v>20</v>
      </c>
      <c r="C36" s="66">
        <f>ROUND($D$11*E35,1)</f>
        <v>67</v>
      </c>
      <c r="D36" s="67">
        <f>ROUND($D$14-C36,1)</f>
        <v>336</v>
      </c>
      <c r="E36" s="68">
        <f t="shared" si="3"/>
        <v>5914.6</v>
      </c>
      <c r="F36" s="2"/>
      <c r="G36" s="46">
        <v>20</v>
      </c>
      <c r="H36" s="78">
        <v>40821</v>
      </c>
      <c r="I36" s="79">
        <v>336.1</v>
      </c>
      <c r="J36" s="79">
        <v>66.900000000000006</v>
      </c>
      <c r="K36" s="80">
        <v>5913.9</v>
      </c>
      <c r="M36" s="26">
        <f t="shared" si="0"/>
        <v>-0.10000000000002274</v>
      </c>
      <c r="N36" s="27">
        <f t="shared" si="1"/>
        <v>9.9999999999994316E-2</v>
      </c>
      <c r="O36" s="28">
        <f t="shared" si="2"/>
        <v>0.7000000000007276</v>
      </c>
    </row>
    <row r="37" spans="2:15" ht="15">
      <c r="B37" s="59">
        <v>21</v>
      </c>
      <c r="C37" s="66">
        <f>ROUND($D$11*E36,1)</f>
        <v>63.4</v>
      </c>
      <c r="D37" s="67">
        <f>ROUND($D$14-C37,1)</f>
        <v>339.6</v>
      </c>
      <c r="E37" s="68">
        <f t="shared" si="3"/>
        <v>5575</v>
      </c>
      <c r="F37" s="2"/>
      <c r="G37" s="46">
        <v>21</v>
      </c>
      <c r="H37" s="78">
        <v>40835</v>
      </c>
      <c r="I37" s="79">
        <v>339.8</v>
      </c>
      <c r="J37" s="79">
        <v>63.2</v>
      </c>
      <c r="K37" s="80">
        <v>5574.1</v>
      </c>
      <c r="M37" s="26">
        <f t="shared" si="0"/>
        <v>-0.19999999999998863</v>
      </c>
      <c r="N37" s="27">
        <f t="shared" si="1"/>
        <v>0.19999999999999574</v>
      </c>
      <c r="O37" s="28">
        <f t="shared" si="2"/>
        <v>0.8999999999996362</v>
      </c>
    </row>
    <row r="38" spans="2:15" ht="15">
      <c r="B38" s="59">
        <v>22</v>
      </c>
      <c r="C38" s="66">
        <f>ROUND($D$11*E37,1)</f>
        <v>59.7</v>
      </c>
      <c r="D38" s="67">
        <f>ROUND($D$14-C38,1)</f>
        <v>343.3</v>
      </c>
      <c r="E38" s="68">
        <f t="shared" si="3"/>
        <v>5231.7</v>
      </c>
      <c r="F38" s="2"/>
      <c r="G38" s="46">
        <v>22</v>
      </c>
      <c r="H38" s="78">
        <v>40849</v>
      </c>
      <c r="I38" s="79">
        <v>343.4</v>
      </c>
      <c r="J38" s="79">
        <v>59.6</v>
      </c>
      <c r="K38" s="80">
        <v>5230.7</v>
      </c>
      <c r="M38" s="26">
        <f t="shared" si="0"/>
        <v>-9.9999999999965894E-2</v>
      </c>
      <c r="N38" s="27">
        <f t="shared" si="1"/>
        <v>0.10000000000000142</v>
      </c>
      <c r="O38" s="28">
        <f t="shared" si="2"/>
        <v>1</v>
      </c>
    </row>
    <row r="39" spans="2:15" ht="15">
      <c r="B39" s="59">
        <v>23</v>
      </c>
      <c r="C39" s="66">
        <f>ROUND($D$11*E38,1)</f>
        <v>56</v>
      </c>
      <c r="D39" s="67">
        <f>ROUND($D$14-C39,1)</f>
        <v>347</v>
      </c>
      <c r="E39" s="68">
        <f t="shared" si="3"/>
        <v>4884.7</v>
      </c>
      <c r="F39" s="2"/>
      <c r="G39" s="46">
        <v>23</v>
      </c>
      <c r="H39" s="78">
        <v>40863</v>
      </c>
      <c r="I39" s="79">
        <v>347.1</v>
      </c>
      <c r="J39" s="79">
        <v>55.9</v>
      </c>
      <c r="K39" s="80">
        <v>4883.6000000000004</v>
      </c>
      <c r="M39" s="26">
        <f t="shared" si="0"/>
        <v>-0.10000000000002274</v>
      </c>
      <c r="N39" s="27">
        <f t="shared" si="1"/>
        <v>0.10000000000000142</v>
      </c>
      <c r="O39" s="28">
        <f t="shared" si="2"/>
        <v>1.0999999999994543</v>
      </c>
    </row>
    <row r="40" spans="2:15" ht="15">
      <c r="B40" s="59">
        <v>24</v>
      </c>
      <c r="C40" s="66">
        <f>ROUND($D$11*E39,1)</f>
        <v>52.3</v>
      </c>
      <c r="D40" s="67">
        <f>ROUND($D$14-C40,1)</f>
        <v>350.7</v>
      </c>
      <c r="E40" s="68">
        <f t="shared" si="3"/>
        <v>4534</v>
      </c>
      <c r="F40" s="2"/>
      <c r="G40" s="46">
        <v>24</v>
      </c>
      <c r="H40" s="78">
        <v>40877</v>
      </c>
      <c r="I40" s="79">
        <v>350.8</v>
      </c>
      <c r="J40" s="79">
        <v>52.2</v>
      </c>
      <c r="K40" s="80">
        <v>4532.8</v>
      </c>
      <c r="M40" s="26">
        <f t="shared" si="0"/>
        <v>-0.10000000000002274</v>
      </c>
      <c r="N40" s="27">
        <f t="shared" si="1"/>
        <v>9.9999999999994316E-2</v>
      </c>
      <c r="O40" s="28">
        <f t="shared" si="2"/>
        <v>1.1999999999998181</v>
      </c>
    </row>
    <row r="41" spans="2:15" ht="15">
      <c r="B41" s="59">
        <v>25</v>
      </c>
      <c r="C41" s="66">
        <f>ROUND($D$11*E40,1)</f>
        <v>48.6</v>
      </c>
      <c r="D41" s="67">
        <f>ROUND($D$14-C41,1)</f>
        <v>354.4</v>
      </c>
      <c r="E41" s="68">
        <f t="shared" si="3"/>
        <v>4179.6000000000004</v>
      </c>
      <c r="F41" s="2"/>
      <c r="G41" s="46">
        <v>25</v>
      </c>
      <c r="H41" s="78">
        <v>40891</v>
      </c>
      <c r="I41" s="79">
        <v>354.6</v>
      </c>
      <c r="J41" s="79">
        <v>48.4</v>
      </c>
      <c r="K41" s="80">
        <v>4178.2</v>
      </c>
      <c r="M41" s="26">
        <f t="shared" si="0"/>
        <v>-0.20000000000004547</v>
      </c>
      <c r="N41" s="27">
        <f t="shared" si="1"/>
        <v>0.20000000000000284</v>
      </c>
      <c r="O41" s="28">
        <f t="shared" si="2"/>
        <v>1.4000000000005457</v>
      </c>
    </row>
    <row r="42" spans="2:15" ht="15">
      <c r="B42" s="59">
        <v>26</v>
      </c>
      <c r="C42" s="66">
        <f>ROUND($D$11*E41,1)</f>
        <v>44.8</v>
      </c>
      <c r="D42" s="67">
        <f>ROUND($D$14-C42,1)</f>
        <v>358.2</v>
      </c>
      <c r="E42" s="68">
        <f t="shared" si="3"/>
        <v>3821.4</v>
      </c>
      <c r="F42" s="2"/>
      <c r="G42" s="46">
        <v>26</v>
      </c>
      <c r="H42" s="78">
        <v>40905</v>
      </c>
      <c r="I42" s="79">
        <v>358.4</v>
      </c>
      <c r="J42" s="79">
        <v>44.6</v>
      </c>
      <c r="K42" s="80">
        <v>3819.8</v>
      </c>
      <c r="M42" s="26">
        <f t="shared" si="0"/>
        <v>-0.19999999999998863</v>
      </c>
      <c r="N42" s="27">
        <f t="shared" si="1"/>
        <v>0.19999999999999574</v>
      </c>
      <c r="O42" s="28">
        <f t="shared" si="2"/>
        <v>1.5999999999999091</v>
      </c>
    </row>
    <row r="43" spans="2:15" ht="15">
      <c r="B43" s="59">
        <v>27</v>
      </c>
      <c r="C43" s="66">
        <f>ROUND($D$11*E42,1)</f>
        <v>40.9</v>
      </c>
      <c r="D43" s="67">
        <f>ROUND($D$14-C43,1)</f>
        <v>362.1</v>
      </c>
      <c r="E43" s="68">
        <f t="shared" si="3"/>
        <v>3459.3</v>
      </c>
      <c r="F43" s="2"/>
      <c r="G43" s="46">
        <v>27</v>
      </c>
      <c r="H43" s="78">
        <v>40919</v>
      </c>
      <c r="I43" s="79">
        <v>362.2</v>
      </c>
      <c r="J43" s="79">
        <v>40.799999999999997</v>
      </c>
      <c r="K43" s="80">
        <v>3457.6</v>
      </c>
      <c r="M43" s="26">
        <f t="shared" si="0"/>
        <v>-9.9999999999965894E-2</v>
      </c>
      <c r="N43" s="27">
        <f t="shared" si="1"/>
        <v>0.10000000000000142</v>
      </c>
      <c r="O43" s="28">
        <f t="shared" si="2"/>
        <v>1.7000000000002728</v>
      </c>
    </row>
    <row r="44" spans="2:15" ht="15">
      <c r="B44" s="59">
        <v>28</v>
      </c>
      <c r="C44" s="66">
        <f>ROUND($D$11*E43,1)</f>
        <v>37.1</v>
      </c>
      <c r="D44" s="67">
        <f>ROUND($D$14-C44,1)</f>
        <v>365.9</v>
      </c>
      <c r="E44" s="68">
        <f t="shared" si="3"/>
        <v>3093.4</v>
      </c>
      <c r="F44" s="2"/>
      <c r="G44" s="46">
        <v>28</v>
      </c>
      <c r="H44" s="78">
        <v>40933</v>
      </c>
      <c r="I44" s="79">
        <v>366.1</v>
      </c>
      <c r="J44" s="79">
        <v>36.9</v>
      </c>
      <c r="K44" s="80">
        <v>3091.5</v>
      </c>
      <c r="M44" s="26">
        <f t="shared" si="0"/>
        <v>-0.20000000000004547</v>
      </c>
      <c r="N44" s="27">
        <f t="shared" si="1"/>
        <v>0.20000000000000284</v>
      </c>
      <c r="O44" s="28">
        <f t="shared" si="2"/>
        <v>1.9000000000000909</v>
      </c>
    </row>
    <row r="45" spans="2:15" ht="15">
      <c r="B45" s="59">
        <v>29</v>
      </c>
      <c r="C45" s="66">
        <f>ROUND($D$11*E44,1)</f>
        <v>33.1</v>
      </c>
      <c r="D45" s="67">
        <f>ROUND($D$14-C45,1)</f>
        <v>369.9</v>
      </c>
      <c r="E45" s="68">
        <f t="shared" si="3"/>
        <v>2723.5</v>
      </c>
      <c r="F45" s="2"/>
      <c r="G45" s="46">
        <v>29</v>
      </c>
      <c r="H45" s="78">
        <v>40947</v>
      </c>
      <c r="I45" s="79">
        <v>370</v>
      </c>
      <c r="J45" s="79">
        <v>33</v>
      </c>
      <c r="K45" s="80">
        <v>2721.5</v>
      </c>
      <c r="M45" s="26">
        <f t="shared" si="0"/>
        <v>-0.10000000000002274</v>
      </c>
      <c r="N45" s="27">
        <f t="shared" si="1"/>
        <v>0.10000000000000142</v>
      </c>
      <c r="O45" s="28">
        <f t="shared" si="2"/>
        <v>2</v>
      </c>
    </row>
    <row r="46" spans="2:15" ht="15">
      <c r="B46" s="59">
        <v>30</v>
      </c>
      <c r="C46" s="66">
        <f>ROUND($D$11*E45,1)</f>
        <v>29.2</v>
      </c>
      <c r="D46" s="67">
        <f>ROUND($D$14-C46,1)</f>
        <v>373.8</v>
      </c>
      <c r="E46" s="68">
        <f t="shared" si="3"/>
        <v>2349.6999999999998</v>
      </c>
      <c r="F46" s="2"/>
      <c r="G46" s="46">
        <v>30</v>
      </c>
      <c r="H46" s="78">
        <v>40961</v>
      </c>
      <c r="I46" s="79">
        <v>374</v>
      </c>
      <c r="J46" s="79">
        <v>29</v>
      </c>
      <c r="K46" s="80">
        <v>2347.5</v>
      </c>
      <c r="M46" s="26">
        <f t="shared" si="0"/>
        <v>-0.19999999999998863</v>
      </c>
      <c r="N46" s="27">
        <f t="shared" si="1"/>
        <v>0.19999999999999929</v>
      </c>
      <c r="O46" s="28">
        <f t="shared" si="2"/>
        <v>2.1999999999998181</v>
      </c>
    </row>
    <row r="47" spans="2:15" ht="15">
      <c r="B47" s="59">
        <v>31</v>
      </c>
      <c r="C47" s="66">
        <f>ROUND($D$11*E46,1)</f>
        <v>25.2</v>
      </c>
      <c r="D47" s="67">
        <f>ROUND($D$14-C47,1)</f>
        <v>377.8</v>
      </c>
      <c r="E47" s="68">
        <f t="shared" si="3"/>
        <v>1971.9</v>
      </c>
      <c r="F47" s="2"/>
      <c r="G47" s="46">
        <v>31</v>
      </c>
      <c r="H47" s="78">
        <v>40975</v>
      </c>
      <c r="I47" s="79">
        <v>378</v>
      </c>
      <c r="J47" s="79">
        <v>25</v>
      </c>
      <c r="K47" s="80">
        <v>1969.5</v>
      </c>
      <c r="M47" s="26">
        <f t="shared" si="0"/>
        <v>-0.19999999999998863</v>
      </c>
      <c r="N47" s="27">
        <f t="shared" si="1"/>
        <v>0.19999999999999929</v>
      </c>
      <c r="O47" s="28">
        <f t="shared" si="2"/>
        <v>2.4000000000000909</v>
      </c>
    </row>
    <row r="48" spans="2:15" ht="15">
      <c r="B48" s="59">
        <v>32</v>
      </c>
      <c r="C48" s="66">
        <f>ROUND($D$11*E47,1)</f>
        <v>21.1</v>
      </c>
      <c r="D48" s="67">
        <f>ROUND($D$14-C48,1)</f>
        <v>381.9</v>
      </c>
      <c r="E48" s="68">
        <f t="shared" si="3"/>
        <v>1590</v>
      </c>
      <c r="F48" s="2"/>
      <c r="G48" s="46">
        <v>32</v>
      </c>
      <c r="H48" s="78">
        <v>40989</v>
      </c>
      <c r="I48" s="79">
        <v>382.1</v>
      </c>
      <c r="J48" s="79">
        <v>20.9</v>
      </c>
      <c r="K48" s="80">
        <v>1587.4</v>
      </c>
      <c r="M48" s="26">
        <f t="shared" si="0"/>
        <v>-0.20000000000004547</v>
      </c>
      <c r="N48" s="27">
        <f t="shared" si="1"/>
        <v>0.20000000000000284</v>
      </c>
      <c r="O48" s="28">
        <f t="shared" si="2"/>
        <v>2.5999999999999091</v>
      </c>
    </row>
    <row r="49" spans="2:15" ht="15">
      <c r="B49" s="59">
        <v>33</v>
      </c>
      <c r="C49" s="66">
        <f>ROUND($D$11*E48,1)</f>
        <v>17</v>
      </c>
      <c r="D49" s="67">
        <f>ROUND($D$14-C49,1)</f>
        <v>386</v>
      </c>
      <c r="E49" s="68">
        <f t="shared" si="3"/>
        <v>1204</v>
      </c>
      <c r="F49" s="2"/>
      <c r="G49" s="46">
        <v>33</v>
      </c>
      <c r="H49" s="78">
        <v>41003</v>
      </c>
      <c r="I49" s="79">
        <v>386.2</v>
      </c>
      <c r="J49" s="79">
        <v>16.8</v>
      </c>
      <c r="K49" s="80">
        <v>1201.2</v>
      </c>
      <c r="M49" s="26">
        <f t="shared" si="0"/>
        <v>-0.19999999999998863</v>
      </c>
      <c r="N49" s="27">
        <f t="shared" si="1"/>
        <v>0.19999999999999929</v>
      </c>
      <c r="O49" s="28">
        <f t="shared" si="2"/>
        <v>2.7999999999999545</v>
      </c>
    </row>
    <row r="50" spans="2:15" ht="15">
      <c r="B50" s="59">
        <v>34</v>
      </c>
      <c r="C50" s="66">
        <f>ROUND($D$11*E49,1)</f>
        <v>12.9</v>
      </c>
      <c r="D50" s="67">
        <f>ROUND($D$14-C50,1)</f>
        <v>390.1</v>
      </c>
      <c r="E50" s="68">
        <f t="shared" si="3"/>
        <v>813.9</v>
      </c>
      <c r="F50" s="2"/>
      <c r="G50" s="46">
        <v>34</v>
      </c>
      <c r="H50" s="78">
        <v>41017</v>
      </c>
      <c r="I50" s="79">
        <v>390.3</v>
      </c>
      <c r="J50" s="79">
        <v>12.7</v>
      </c>
      <c r="K50" s="80">
        <v>810.9</v>
      </c>
      <c r="M50" s="26">
        <f t="shared" si="0"/>
        <v>-0.19999999999998863</v>
      </c>
      <c r="N50" s="27">
        <f t="shared" si="1"/>
        <v>0.20000000000000107</v>
      </c>
      <c r="O50" s="28">
        <f t="shared" si="2"/>
        <v>3</v>
      </c>
    </row>
    <row r="51" spans="2:15" ht="15">
      <c r="B51" s="59">
        <v>35</v>
      </c>
      <c r="C51" s="66">
        <f>ROUND($D$11*E50,1)</f>
        <v>8.6999999999999993</v>
      </c>
      <c r="D51" s="67">
        <f>ROUND($D$14-C51,1)</f>
        <v>394.3</v>
      </c>
      <c r="E51" s="68">
        <f t="shared" si="3"/>
        <v>419.6</v>
      </c>
      <c r="F51" s="2"/>
      <c r="G51" s="46">
        <v>35</v>
      </c>
      <c r="H51" s="78">
        <v>41031</v>
      </c>
      <c r="I51" s="79">
        <v>394.5</v>
      </c>
      <c r="J51" s="79">
        <v>8.5</v>
      </c>
      <c r="K51" s="80">
        <v>416.4</v>
      </c>
      <c r="M51" s="26">
        <f t="shared" si="0"/>
        <v>-0.19999999999998863</v>
      </c>
      <c r="N51" s="27">
        <f t="shared" si="1"/>
        <v>0.19999999999999929</v>
      </c>
      <c r="O51" s="28">
        <f t="shared" si="2"/>
        <v>3.2000000000000455</v>
      </c>
    </row>
    <row r="52" spans="2:15" ht="15">
      <c r="B52" s="60">
        <v>36</v>
      </c>
      <c r="C52" s="69">
        <f>ROUND($D$11*E51,1)</f>
        <v>4.5</v>
      </c>
      <c r="D52" s="70">
        <f>E51</f>
        <v>419.6</v>
      </c>
      <c r="E52" s="71">
        <f t="shared" si="3"/>
        <v>0</v>
      </c>
      <c r="F52" s="2"/>
      <c r="G52" s="47">
        <v>36</v>
      </c>
      <c r="H52" s="81">
        <v>41045</v>
      </c>
      <c r="I52" s="82">
        <v>416.4</v>
      </c>
      <c r="J52" s="82">
        <v>4.5999999999999996</v>
      </c>
      <c r="K52" s="83">
        <v>0</v>
      </c>
      <c r="M52" s="26">
        <f t="shared" si="0"/>
        <v>3.2000000000000455</v>
      </c>
      <c r="N52" s="27">
        <f t="shared" si="1"/>
        <v>-9.9999999999999645E-2</v>
      </c>
      <c r="O52" s="28">
        <f t="shared" si="2"/>
        <v>0</v>
      </c>
    </row>
    <row r="53" spans="2:15" ht="13.5" thickBot="1">
      <c r="B53" s="9" t="s">
        <v>2</v>
      </c>
      <c r="C53" s="4">
        <f>SUM(C17:C52)</f>
        <v>2529.1</v>
      </c>
      <c r="D53" s="5">
        <f>SUM(D17:D52)</f>
        <v>11999.999999999998</v>
      </c>
      <c r="E53" s="4">
        <f>SUM(E17:E52)</f>
        <v>224109.20000000004</v>
      </c>
      <c r="F53" s="10"/>
      <c r="G53" s="11" t="s">
        <v>2</v>
      </c>
      <c r="H53" s="11"/>
      <c r="I53" s="11">
        <f>SUM(I17:I52)</f>
        <v>12000.000000000002</v>
      </c>
      <c r="J53" s="11">
        <f>SUM(J17:J52)</f>
        <v>2526.0000000000005</v>
      </c>
      <c r="K53" s="12"/>
      <c r="M53" s="29">
        <f>SUM(M17:M52)</f>
        <v>-5.6843418860808015E-14</v>
      </c>
      <c r="N53" s="13">
        <f>SUM(N17:N52)</f>
        <v>3.0999999999999872</v>
      </c>
      <c r="O53" s="30"/>
    </row>
    <row r="54" spans="2:15" ht="13.5" thickTop="1">
      <c r="M54" s="6"/>
    </row>
    <row r="55" spans="2:15">
      <c r="K55" s="1"/>
      <c r="M55" s="6"/>
    </row>
    <row r="56" spans="2:15">
      <c r="K56" s="1"/>
      <c r="M56" s="6"/>
    </row>
    <row r="57" spans="2:15">
      <c r="K57" s="1"/>
      <c r="M57" s="6"/>
    </row>
    <row r="58" spans="2:15">
      <c r="K58" s="1"/>
      <c r="M58" s="6"/>
    </row>
    <row r="59" spans="2:15">
      <c r="K59" s="1"/>
      <c r="M59" s="6"/>
    </row>
  </sheetData>
  <mergeCells count="10">
    <mergeCell ref="B5:E5"/>
    <mergeCell ref="H16:I16"/>
    <mergeCell ref="G5:K5"/>
    <mergeCell ref="M5:O5"/>
    <mergeCell ref="B7:C7"/>
    <mergeCell ref="B8:C8"/>
    <mergeCell ref="B9:C9"/>
    <mergeCell ref="B10:C10"/>
    <mergeCell ref="B11:C11"/>
    <mergeCell ref="B12:C14"/>
  </mergeCells>
  <pageMargins left="0.75" right="0.75" top="1" bottom="1" header="0.5" footer="0.5"/>
  <headerFooter alignWithMargins="0"/>
  <legacyDrawing r:id="rId1"/>
  <controls>
    <control shapeId="1025" r:id="rId2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NIRANTARA</dc:creator>
  <cp:lastModifiedBy>NIRANTARA</cp:lastModifiedBy>
  <dcterms:created xsi:type="dcterms:W3CDTF">2011-12-20T05:48:12Z</dcterms:created>
  <dcterms:modified xsi:type="dcterms:W3CDTF">2011-12-20T07:07:46Z</dcterms:modified>
</cp:coreProperties>
</file>